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Akjfile1909\事務局\総務企画課\☆財務監理係\公会計\H31\令和元年度業務納品物\"/>
    </mc:Choice>
  </mc:AlternateContent>
  <xr:revisionPtr revIDLastSave="0" documentId="13_ncr:1_{9C792ADC-D977-45DA-83DB-9861C30681C6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台帳シート" sheetId="1" r:id="rId1"/>
  </sheets>
  <externalReferences>
    <externalReference r:id="rId2"/>
    <externalReference r:id="rId3"/>
  </externalReferences>
  <definedNames>
    <definedName name="_xlnm._FilterDatabase" localSheetId="0" hidden="1">台帳シート!$A$7:$BV$7</definedName>
    <definedName name="_xlnm.Print_Area" localSheetId="0">台帳シート!$A$1:$BT$289</definedName>
    <definedName name="_xlnm.Print_Titles" localSheetId="0">台帳シート!$6:$7</definedName>
    <definedName name="リース区分">[1]コード表!$C$3:$C$6</definedName>
    <definedName name="会計区分">[1]コード表!$F$3:$F$7</definedName>
    <definedName name="開始時見積資産">[1]コード表!$H$3:$H$4</definedName>
    <definedName name="勘定科目_種目・種別">[1]コード表!$B$3:$B$19</definedName>
    <definedName name="財産区分">[1]コード表!$M$3:$M$4</definedName>
    <definedName name="所属_部局等">[1]コード表!$A$3:$A$29</definedName>
    <definedName name="耐用年数分類_構造">[1]コード表!$D$3:$D$14</definedName>
    <definedName name="単位">[1]コード表!$J$3:$J$43</definedName>
    <definedName name="地目_土地">[1]コード表!$K$3:$K$27</definedName>
    <definedName name="売却可能区分">[1]コード表!$I$3:$I$4</definedName>
    <definedName name="目的別資産区分">[1]コード表!$L$3:$L$9</definedName>
    <definedName name="用途">[1]コード表!$G$3:$G$42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8" i="1" l="1"/>
  <c r="BP287" i="1"/>
  <c r="BM287" i="1"/>
  <c r="BN287" i="1" s="1"/>
  <c r="BL287" i="1"/>
  <c r="BP286" i="1"/>
  <c r="R286" i="1" s="1"/>
  <c r="BM286" i="1"/>
  <c r="BN286" i="1" s="1"/>
  <c r="BL286" i="1"/>
  <c r="BQ285" i="1"/>
  <c r="BP285" i="1"/>
  <c r="BR285" i="1" s="1"/>
  <c r="BM285" i="1"/>
  <c r="BN285" i="1" s="1"/>
  <c r="BL285" i="1"/>
  <c r="BP284" i="1"/>
  <c r="BM284" i="1"/>
  <c r="BN284" i="1" s="1"/>
  <c r="BL284" i="1"/>
  <c r="BQ283" i="1"/>
  <c r="BP283" i="1"/>
  <c r="BR283" i="1" s="1"/>
  <c r="BM283" i="1"/>
  <c r="BN283" i="1" s="1"/>
  <c r="BL283" i="1"/>
  <c r="BP282" i="1"/>
  <c r="BM282" i="1"/>
  <c r="BN282" i="1" s="1"/>
  <c r="BL282" i="1"/>
  <c r="BP281" i="1"/>
  <c r="BQ281" i="1" s="1"/>
  <c r="BM281" i="1"/>
  <c r="BN281" i="1" s="1"/>
  <c r="BL281" i="1"/>
  <c r="BP280" i="1"/>
  <c r="BM280" i="1"/>
  <c r="BN280" i="1" s="1"/>
  <c r="BL280" i="1"/>
  <c r="BP279" i="1"/>
  <c r="BR279" i="1" s="1"/>
  <c r="BM279" i="1"/>
  <c r="BN279" i="1" s="1"/>
  <c r="BL279" i="1"/>
  <c r="BP278" i="1"/>
  <c r="BM278" i="1"/>
  <c r="BN278" i="1" s="1"/>
  <c r="BL278" i="1"/>
  <c r="BP277" i="1"/>
  <c r="BR277" i="1" s="1"/>
  <c r="BM277" i="1"/>
  <c r="BN277" i="1" s="1"/>
  <c r="BL277" i="1"/>
  <c r="BP276" i="1"/>
  <c r="BQ276" i="1" s="1"/>
  <c r="BM276" i="1"/>
  <c r="BN276" i="1" s="1"/>
  <c r="BL276" i="1"/>
  <c r="BP275" i="1"/>
  <c r="BQ275" i="1" s="1"/>
  <c r="BM275" i="1"/>
  <c r="BN275" i="1" s="1"/>
  <c r="BL275" i="1"/>
  <c r="BP274" i="1"/>
  <c r="BQ274" i="1" s="1"/>
  <c r="BM274" i="1"/>
  <c r="BN274" i="1" s="1"/>
  <c r="BL274" i="1"/>
  <c r="M272" i="1"/>
  <c r="BP271" i="1"/>
  <c r="Y271" i="1" s="1"/>
  <c r="BO271" i="1"/>
  <c r="BL271" i="1"/>
  <c r="BM271" i="1" s="1"/>
  <c r="BN271" i="1" s="1"/>
  <c r="BQ270" i="1"/>
  <c r="BP270" i="1"/>
  <c r="BR270" i="1" s="1"/>
  <c r="BL270" i="1"/>
  <c r="BM270" i="1" s="1"/>
  <c r="BN270" i="1" s="1"/>
  <c r="BP269" i="1"/>
  <c r="R269" i="1" s="1"/>
  <c r="BL269" i="1"/>
  <c r="BM269" i="1" s="1"/>
  <c r="BN269" i="1" s="1"/>
  <c r="BP268" i="1"/>
  <c r="BM268" i="1"/>
  <c r="BN268" i="1" s="1"/>
  <c r="BL268" i="1"/>
  <c r="BP267" i="1"/>
  <c r="BQ267" i="1" s="1"/>
  <c r="BL267" i="1"/>
  <c r="BM267" i="1" s="1"/>
  <c r="BN267" i="1" s="1"/>
  <c r="BQ266" i="1"/>
  <c r="BP266" i="1"/>
  <c r="BL266" i="1"/>
  <c r="BM266" i="1" s="1"/>
  <c r="BN266" i="1" s="1"/>
  <c r="Y266" i="1"/>
  <c r="R266" i="1"/>
  <c r="BP265" i="1"/>
  <c r="BL265" i="1"/>
  <c r="BM265" i="1" s="1"/>
  <c r="BN265" i="1" s="1"/>
  <c r="BP264" i="1"/>
  <c r="Y264" i="1" s="1"/>
  <c r="BL264" i="1"/>
  <c r="BM264" i="1" s="1"/>
  <c r="BN264" i="1" s="1"/>
  <c r="BP263" i="1"/>
  <c r="BQ263" i="1" s="1"/>
  <c r="BL263" i="1"/>
  <c r="BM263" i="1" s="1"/>
  <c r="BN263" i="1" s="1"/>
  <c r="BP262" i="1"/>
  <c r="R262" i="1" s="1"/>
  <c r="BL262" i="1"/>
  <c r="BM262" i="1" s="1"/>
  <c r="BN262" i="1" s="1"/>
  <c r="BP261" i="1"/>
  <c r="R261" i="1" s="1"/>
  <c r="BM261" i="1"/>
  <c r="BN261" i="1" s="1"/>
  <c r="BL261" i="1"/>
  <c r="BP260" i="1"/>
  <c r="R260" i="1" s="1"/>
  <c r="BL260" i="1"/>
  <c r="BM260" i="1" s="1"/>
  <c r="BN260" i="1" s="1"/>
  <c r="BP259" i="1"/>
  <c r="BQ259" i="1" s="1"/>
  <c r="BL259" i="1"/>
  <c r="BM259" i="1" s="1"/>
  <c r="BN259" i="1" s="1"/>
  <c r="M257" i="1"/>
  <c r="BQ256" i="1"/>
  <c r="BL256" i="1"/>
  <c r="BM256" i="1" s="1"/>
  <c r="BR255" i="1"/>
  <c r="BQ255" i="1"/>
  <c r="BL255" i="1"/>
  <c r="BM255" i="1" s="1"/>
  <c r="BR254" i="1"/>
  <c r="BQ254" i="1"/>
  <c r="BL254" i="1"/>
  <c r="BM254" i="1" s="1"/>
  <c r="BR253" i="1"/>
  <c r="BQ253" i="1"/>
  <c r="BL253" i="1"/>
  <c r="BM253" i="1" s="1"/>
  <c r="BR252" i="1"/>
  <c r="BQ252" i="1"/>
  <c r="BL252" i="1"/>
  <c r="BM252" i="1" s="1"/>
  <c r="BR251" i="1"/>
  <c r="BQ251" i="1"/>
  <c r="BL251" i="1"/>
  <c r="BM251" i="1" s="1"/>
  <c r="BR250" i="1"/>
  <c r="BQ250" i="1"/>
  <c r="BL250" i="1"/>
  <c r="BM250" i="1" s="1"/>
  <c r="BR249" i="1"/>
  <c r="BQ249" i="1"/>
  <c r="BL249" i="1"/>
  <c r="BM249" i="1" s="1"/>
  <c r="BR248" i="1"/>
  <c r="BQ248" i="1"/>
  <c r="BL248" i="1"/>
  <c r="BM248" i="1" s="1"/>
  <c r="BR247" i="1"/>
  <c r="BQ247" i="1"/>
  <c r="BL247" i="1"/>
  <c r="BM247" i="1" s="1"/>
  <c r="BR246" i="1"/>
  <c r="BQ246" i="1"/>
  <c r="BL246" i="1"/>
  <c r="BM246" i="1" s="1"/>
  <c r="BP245" i="1"/>
  <c r="BQ245" i="1" s="1"/>
  <c r="BL245" i="1"/>
  <c r="BM245" i="1" s="1"/>
  <c r="BN245" i="1" s="1"/>
  <c r="BP244" i="1"/>
  <c r="BR244" i="1" s="1"/>
  <c r="BM244" i="1"/>
  <c r="BN244" i="1" s="1"/>
  <c r="BL244" i="1"/>
  <c r="BP243" i="1"/>
  <c r="BQ243" i="1" s="1"/>
  <c r="BL243" i="1"/>
  <c r="BM243" i="1" s="1"/>
  <c r="BN243" i="1" s="1"/>
  <c r="BR242" i="1"/>
  <c r="BP242" i="1"/>
  <c r="BO242" i="1" s="1"/>
  <c r="BM242" i="1"/>
  <c r="BN242" i="1" s="1"/>
  <c r="BL242" i="1"/>
  <c r="BP241" i="1"/>
  <c r="BL241" i="1"/>
  <c r="BM241" i="1" s="1"/>
  <c r="BN241" i="1" s="1"/>
  <c r="BR240" i="1"/>
  <c r="BP240" i="1"/>
  <c r="BQ240" i="1" s="1"/>
  <c r="BO240" i="1"/>
  <c r="BM240" i="1"/>
  <c r="BN240" i="1" s="1"/>
  <c r="BL240" i="1"/>
  <c r="R240" i="1"/>
  <c r="BQ239" i="1"/>
  <c r="BP239" i="1"/>
  <c r="BO239" i="1" s="1"/>
  <c r="BL239" i="1"/>
  <c r="BM239" i="1" s="1"/>
  <c r="BN239" i="1" s="1"/>
  <c r="BP238" i="1"/>
  <c r="R238" i="1" s="1"/>
  <c r="BM238" i="1"/>
  <c r="BN238" i="1" s="1"/>
  <c r="BL238" i="1"/>
  <c r="BP237" i="1"/>
  <c r="BM237" i="1"/>
  <c r="BN237" i="1" s="1"/>
  <c r="BL237" i="1"/>
  <c r="BR236" i="1"/>
  <c r="BP236" i="1"/>
  <c r="BO236" i="1" s="1"/>
  <c r="BL236" i="1"/>
  <c r="BM236" i="1" s="1"/>
  <c r="BN236" i="1" s="1"/>
  <c r="BP235" i="1"/>
  <c r="BL235" i="1"/>
  <c r="BM235" i="1" s="1"/>
  <c r="BN235" i="1" s="1"/>
  <c r="BP234" i="1"/>
  <c r="BR234" i="1" s="1"/>
  <c r="BO234" i="1"/>
  <c r="BM234" i="1"/>
  <c r="BN234" i="1" s="1"/>
  <c r="BL234" i="1"/>
  <c r="R234" i="1"/>
  <c r="BQ233" i="1"/>
  <c r="BP233" i="1"/>
  <c r="BR233" i="1" s="1"/>
  <c r="BL233" i="1"/>
  <c r="BM233" i="1" s="1"/>
  <c r="BN233" i="1" s="1"/>
  <c r="R233" i="1"/>
  <c r="BQ232" i="1"/>
  <c r="BP232" i="1"/>
  <c r="BR232" i="1" s="1"/>
  <c r="BL232" i="1"/>
  <c r="BM232" i="1" s="1"/>
  <c r="BN232" i="1" s="1"/>
  <c r="BP231" i="1"/>
  <c r="BR231" i="1" s="1"/>
  <c r="BM231" i="1"/>
  <c r="BN231" i="1" s="1"/>
  <c r="BL231" i="1"/>
  <c r="R231" i="1"/>
  <c r="BR230" i="1"/>
  <c r="BP230" i="1"/>
  <c r="BQ230" i="1" s="1"/>
  <c r="BO230" i="1"/>
  <c r="BL230" i="1"/>
  <c r="BM230" i="1" s="1"/>
  <c r="BN230" i="1" s="1"/>
  <c r="BS230" i="1" s="1"/>
  <c r="BP229" i="1"/>
  <c r="BL229" i="1"/>
  <c r="BM229" i="1" s="1"/>
  <c r="BN229" i="1" s="1"/>
  <c r="BP228" i="1"/>
  <c r="BQ228" i="1" s="1"/>
  <c r="BM228" i="1"/>
  <c r="BN228" i="1" s="1"/>
  <c r="BO228" i="1" s="1"/>
  <c r="BL228" i="1"/>
  <c r="R228" i="1"/>
  <c r="BP227" i="1"/>
  <c r="BM227" i="1"/>
  <c r="BN227" i="1" s="1"/>
  <c r="BL227" i="1"/>
  <c r="BP226" i="1"/>
  <c r="R226" i="1" s="1"/>
  <c r="BL226" i="1"/>
  <c r="BM226" i="1" s="1"/>
  <c r="BN226" i="1" s="1"/>
  <c r="BP225" i="1"/>
  <c r="BQ225" i="1" s="1"/>
  <c r="BL225" i="1"/>
  <c r="BM225" i="1" s="1"/>
  <c r="BN225" i="1" s="1"/>
  <c r="BP224" i="1"/>
  <c r="BL224" i="1"/>
  <c r="BM224" i="1" s="1"/>
  <c r="BN224" i="1" s="1"/>
  <c r="BP223" i="1"/>
  <c r="Y223" i="1" s="1"/>
  <c r="BL223" i="1"/>
  <c r="BM223" i="1" s="1"/>
  <c r="BN223" i="1" s="1"/>
  <c r="BP222" i="1"/>
  <c r="BQ222" i="1" s="1"/>
  <c r="BL222" i="1"/>
  <c r="BM222" i="1" s="1"/>
  <c r="BN222" i="1" s="1"/>
  <c r="BP221" i="1"/>
  <c r="BQ221" i="1" s="1"/>
  <c r="BL221" i="1"/>
  <c r="BM221" i="1" s="1"/>
  <c r="BN221" i="1" s="1"/>
  <c r="R221" i="1"/>
  <c r="BP220" i="1"/>
  <c r="R220" i="1" s="1"/>
  <c r="BL220" i="1"/>
  <c r="BM220" i="1" s="1"/>
  <c r="BN220" i="1" s="1"/>
  <c r="BQ219" i="1"/>
  <c r="BP219" i="1"/>
  <c r="R219" i="1" s="1"/>
  <c r="BL219" i="1"/>
  <c r="BM219" i="1" s="1"/>
  <c r="BN219" i="1" s="1"/>
  <c r="BP218" i="1"/>
  <c r="BQ218" i="1" s="1"/>
  <c r="BL218" i="1"/>
  <c r="BM218" i="1" s="1"/>
  <c r="BN218" i="1" s="1"/>
  <c r="BP217" i="1"/>
  <c r="Y217" i="1" s="1"/>
  <c r="BM217" i="1"/>
  <c r="BN217" i="1" s="1"/>
  <c r="BL217" i="1"/>
  <c r="BP216" i="1"/>
  <c r="BQ216" i="1" s="1"/>
  <c r="BL216" i="1"/>
  <c r="BM216" i="1" s="1"/>
  <c r="BN216" i="1" s="1"/>
  <c r="BP215" i="1"/>
  <c r="BQ215" i="1" s="1"/>
  <c r="BL215" i="1"/>
  <c r="BM215" i="1" s="1"/>
  <c r="BN215" i="1" s="1"/>
  <c r="BP214" i="1"/>
  <c r="BL214" i="1"/>
  <c r="BM214" i="1" s="1"/>
  <c r="BN214" i="1" s="1"/>
  <c r="BP213" i="1"/>
  <c r="BL213" i="1"/>
  <c r="BM213" i="1" s="1"/>
  <c r="BN213" i="1" s="1"/>
  <c r="BP212" i="1"/>
  <c r="R212" i="1" s="1"/>
  <c r="BL212" i="1"/>
  <c r="BM212" i="1" s="1"/>
  <c r="BN212" i="1" s="1"/>
  <c r="BP211" i="1"/>
  <c r="BQ211" i="1" s="1"/>
  <c r="BL211" i="1"/>
  <c r="BM211" i="1" s="1"/>
  <c r="BN211" i="1" s="1"/>
  <c r="R211" i="1"/>
  <c r="BP210" i="1"/>
  <c r="BL210" i="1"/>
  <c r="BM210" i="1" s="1"/>
  <c r="BN210" i="1" s="1"/>
  <c r="BP209" i="1"/>
  <c r="BM209" i="1"/>
  <c r="BN209" i="1" s="1"/>
  <c r="BL209" i="1"/>
  <c r="BP208" i="1"/>
  <c r="BL208" i="1"/>
  <c r="BM208" i="1" s="1"/>
  <c r="BN208" i="1" s="1"/>
  <c r="BP207" i="1"/>
  <c r="BL207" i="1"/>
  <c r="BM207" i="1" s="1"/>
  <c r="BN207" i="1" s="1"/>
  <c r="BP206" i="1"/>
  <c r="BL206" i="1"/>
  <c r="BM206" i="1" s="1"/>
  <c r="BN206" i="1" s="1"/>
  <c r="BP205" i="1"/>
  <c r="BL205" i="1"/>
  <c r="BM205" i="1" s="1"/>
  <c r="BN205" i="1" s="1"/>
  <c r="BP204" i="1"/>
  <c r="BL204" i="1"/>
  <c r="BM204" i="1" s="1"/>
  <c r="BN204" i="1" s="1"/>
  <c r="BP203" i="1"/>
  <c r="BL203" i="1"/>
  <c r="BM203" i="1" s="1"/>
  <c r="BN203" i="1" s="1"/>
  <c r="BP202" i="1"/>
  <c r="R202" i="1" s="1"/>
  <c r="BL202" i="1"/>
  <c r="BM202" i="1" s="1"/>
  <c r="BN202" i="1" s="1"/>
  <c r="BP201" i="1"/>
  <c r="BL201" i="1"/>
  <c r="BM201" i="1" s="1"/>
  <c r="BN201" i="1" s="1"/>
  <c r="BP200" i="1"/>
  <c r="BL200" i="1"/>
  <c r="BM200" i="1" s="1"/>
  <c r="BN200" i="1" s="1"/>
  <c r="BP199" i="1"/>
  <c r="BL199" i="1"/>
  <c r="BM199" i="1" s="1"/>
  <c r="BN199" i="1" s="1"/>
  <c r="BP198" i="1"/>
  <c r="BL198" i="1"/>
  <c r="BM198" i="1" s="1"/>
  <c r="BN198" i="1" s="1"/>
  <c r="BP197" i="1"/>
  <c r="BN197" i="1"/>
  <c r="BL197" i="1"/>
  <c r="BM197" i="1" s="1"/>
  <c r="BP196" i="1"/>
  <c r="BL196" i="1"/>
  <c r="BM196" i="1" s="1"/>
  <c r="BN196" i="1" s="1"/>
  <c r="BP195" i="1"/>
  <c r="R195" i="1" s="1"/>
  <c r="BL195" i="1"/>
  <c r="BM195" i="1" s="1"/>
  <c r="BN195" i="1" s="1"/>
  <c r="BP194" i="1"/>
  <c r="R194" i="1" s="1"/>
  <c r="BL194" i="1"/>
  <c r="BM194" i="1" s="1"/>
  <c r="BN194" i="1" s="1"/>
  <c r="BP193" i="1"/>
  <c r="R193" i="1" s="1"/>
  <c r="BL193" i="1"/>
  <c r="BM193" i="1" s="1"/>
  <c r="BN193" i="1" s="1"/>
  <c r="BP192" i="1"/>
  <c r="BO192" i="1" s="1"/>
  <c r="BL192" i="1"/>
  <c r="BM192" i="1" s="1"/>
  <c r="BN192" i="1" s="1"/>
  <c r="BP191" i="1"/>
  <c r="BL191" i="1"/>
  <c r="BM191" i="1" s="1"/>
  <c r="BN191" i="1" s="1"/>
  <c r="R191" i="1"/>
  <c r="BQ190" i="1"/>
  <c r="BP190" i="1"/>
  <c r="Y190" i="1" s="1"/>
  <c r="BO190" i="1"/>
  <c r="BM190" i="1"/>
  <c r="BN190" i="1" s="1"/>
  <c r="BL190" i="1"/>
  <c r="BL189" i="1"/>
  <c r="BM189" i="1" s="1"/>
  <c r="BN189" i="1" s="1"/>
  <c r="BP189" i="1" s="1"/>
  <c r="BQ188" i="1"/>
  <c r="BP188" i="1"/>
  <c r="Y188" i="1" s="1"/>
  <c r="BO188" i="1"/>
  <c r="BM188" i="1"/>
  <c r="BN188" i="1" s="1"/>
  <c r="BL188" i="1"/>
  <c r="BP187" i="1"/>
  <c r="BL187" i="1"/>
  <c r="BM187" i="1" s="1"/>
  <c r="BN187" i="1" s="1"/>
  <c r="BP186" i="1"/>
  <c r="BL186" i="1"/>
  <c r="BM186" i="1" s="1"/>
  <c r="BN186" i="1" s="1"/>
  <c r="BP185" i="1"/>
  <c r="BL185" i="1"/>
  <c r="BM185" i="1" s="1"/>
  <c r="BN185" i="1" s="1"/>
  <c r="BP184" i="1"/>
  <c r="BN184" i="1"/>
  <c r="BL184" i="1"/>
  <c r="BM184" i="1" s="1"/>
  <c r="BP183" i="1"/>
  <c r="BL183" i="1"/>
  <c r="BM183" i="1" s="1"/>
  <c r="BN183" i="1" s="1"/>
  <c r="BP182" i="1"/>
  <c r="BL182" i="1"/>
  <c r="BM182" i="1" s="1"/>
  <c r="BN182" i="1" s="1"/>
  <c r="BP181" i="1"/>
  <c r="BL181" i="1"/>
  <c r="BM181" i="1" s="1"/>
  <c r="BN181" i="1" s="1"/>
  <c r="BP180" i="1"/>
  <c r="BL180" i="1"/>
  <c r="BM180" i="1" s="1"/>
  <c r="BN180" i="1" s="1"/>
  <c r="Y180" i="1"/>
  <c r="BP179" i="1"/>
  <c r="R179" i="1" s="1"/>
  <c r="BL179" i="1"/>
  <c r="BM179" i="1" s="1"/>
  <c r="BN179" i="1" s="1"/>
  <c r="BP178" i="1"/>
  <c r="BM178" i="1"/>
  <c r="BN178" i="1" s="1"/>
  <c r="BL178" i="1"/>
  <c r="Y178" i="1"/>
  <c r="BP177" i="1"/>
  <c r="BQ177" i="1" s="1"/>
  <c r="BL177" i="1"/>
  <c r="BM177" i="1" s="1"/>
  <c r="BN177" i="1" s="1"/>
  <c r="BP176" i="1"/>
  <c r="R176" i="1" s="1"/>
  <c r="BL176" i="1"/>
  <c r="BM176" i="1" s="1"/>
  <c r="BN176" i="1" s="1"/>
  <c r="BQ175" i="1"/>
  <c r="BP175" i="1"/>
  <c r="R175" i="1" s="1"/>
  <c r="BL175" i="1"/>
  <c r="BM175" i="1" s="1"/>
  <c r="BN175" i="1" s="1"/>
  <c r="BP174" i="1"/>
  <c r="BM174" i="1"/>
  <c r="BN174" i="1" s="1"/>
  <c r="BL174" i="1"/>
  <c r="Y174" i="1"/>
  <c r="BP173" i="1"/>
  <c r="BQ173" i="1" s="1"/>
  <c r="BL173" i="1"/>
  <c r="BM173" i="1" s="1"/>
  <c r="BN173" i="1" s="1"/>
  <c r="Y173" i="1"/>
  <c r="BP172" i="1"/>
  <c r="BO172" i="1" s="1"/>
  <c r="BR172" i="1" s="1"/>
  <c r="BL172" i="1"/>
  <c r="BM172" i="1" s="1"/>
  <c r="BN172" i="1" s="1"/>
  <c r="Y172" i="1"/>
  <c r="BP171" i="1"/>
  <c r="BQ171" i="1" s="1"/>
  <c r="BM171" i="1"/>
  <c r="BN171" i="1" s="1"/>
  <c r="BL171" i="1"/>
  <c r="BP170" i="1"/>
  <c r="BQ170" i="1" s="1"/>
  <c r="BL170" i="1"/>
  <c r="BM170" i="1" s="1"/>
  <c r="BN170" i="1" s="1"/>
  <c r="BP169" i="1"/>
  <c r="BQ169" i="1" s="1"/>
  <c r="BL169" i="1"/>
  <c r="BM169" i="1" s="1"/>
  <c r="BN169" i="1" s="1"/>
  <c r="BP168" i="1"/>
  <c r="BQ168" i="1" s="1"/>
  <c r="BL168" i="1"/>
  <c r="BM168" i="1" s="1"/>
  <c r="BN168" i="1" s="1"/>
  <c r="BP167" i="1"/>
  <c r="R167" i="1" s="1"/>
  <c r="BL167" i="1"/>
  <c r="BM167" i="1" s="1"/>
  <c r="BN167" i="1" s="1"/>
  <c r="BP166" i="1"/>
  <c r="BL166" i="1"/>
  <c r="BM166" i="1" s="1"/>
  <c r="BN166" i="1" s="1"/>
  <c r="Y166" i="1"/>
  <c r="BP165" i="1"/>
  <c r="BQ165" i="1" s="1"/>
  <c r="BL165" i="1"/>
  <c r="BM165" i="1" s="1"/>
  <c r="BN165" i="1" s="1"/>
  <c r="BP164" i="1"/>
  <c r="BQ164" i="1" s="1"/>
  <c r="BL164" i="1"/>
  <c r="BM164" i="1" s="1"/>
  <c r="BN164" i="1" s="1"/>
  <c r="BP163" i="1"/>
  <c r="R163" i="1" s="1"/>
  <c r="BL163" i="1"/>
  <c r="BM163" i="1" s="1"/>
  <c r="BN163" i="1" s="1"/>
  <c r="BP162" i="1"/>
  <c r="BQ162" i="1" s="1"/>
  <c r="BN162" i="1"/>
  <c r="BL162" i="1"/>
  <c r="BM162" i="1" s="1"/>
  <c r="BP161" i="1"/>
  <c r="BQ161" i="1" s="1"/>
  <c r="BL161" i="1"/>
  <c r="BM161" i="1" s="1"/>
  <c r="BN161" i="1" s="1"/>
  <c r="BN160" i="1"/>
  <c r="BP160" i="1" s="1"/>
  <c r="BR160" i="1" s="1"/>
  <c r="BL160" i="1"/>
  <c r="BM160" i="1" s="1"/>
  <c r="BP159" i="1"/>
  <c r="BQ159" i="1" s="1"/>
  <c r="BL159" i="1"/>
  <c r="BM159" i="1" s="1"/>
  <c r="BN159" i="1" s="1"/>
  <c r="BP158" i="1"/>
  <c r="BQ158" i="1" s="1"/>
  <c r="BL158" i="1"/>
  <c r="BM158" i="1" s="1"/>
  <c r="BN158" i="1" s="1"/>
  <c r="BP157" i="1"/>
  <c r="BQ157" i="1" s="1"/>
  <c r="BM157" i="1"/>
  <c r="BN157" i="1" s="1"/>
  <c r="BL157" i="1"/>
  <c r="Y157" i="1"/>
  <c r="R157" i="1"/>
  <c r="BP156" i="1"/>
  <c r="BL156" i="1"/>
  <c r="BM156" i="1" s="1"/>
  <c r="BN156" i="1" s="1"/>
  <c r="BL155" i="1"/>
  <c r="BM155" i="1" s="1"/>
  <c r="BN155" i="1" s="1"/>
  <c r="BP154" i="1"/>
  <c r="BQ154" i="1" s="1"/>
  <c r="BL154" i="1"/>
  <c r="BM154" i="1" s="1"/>
  <c r="BN154" i="1" s="1"/>
  <c r="BP153" i="1"/>
  <c r="BN153" i="1"/>
  <c r="BL153" i="1"/>
  <c r="BM153" i="1" s="1"/>
  <c r="BP152" i="1"/>
  <c r="BM152" i="1"/>
  <c r="BN152" i="1" s="1"/>
  <c r="BL152" i="1"/>
  <c r="BP151" i="1"/>
  <c r="BQ151" i="1" s="1"/>
  <c r="BL151" i="1"/>
  <c r="BM151" i="1" s="1"/>
  <c r="BN151" i="1" s="1"/>
  <c r="BP150" i="1"/>
  <c r="BQ150" i="1" s="1"/>
  <c r="BL150" i="1"/>
  <c r="BM150" i="1" s="1"/>
  <c r="BN150" i="1" s="1"/>
  <c r="BP149" i="1"/>
  <c r="BQ149" i="1" s="1"/>
  <c r="BL149" i="1"/>
  <c r="BM149" i="1" s="1"/>
  <c r="BN149" i="1" s="1"/>
  <c r="Y149" i="1"/>
  <c r="BP148" i="1"/>
  <c r="BQ148" i="1" s="1"/>
  <c r="BL148" i="1"/>
  <c r="BM148" i="1" s="1"/>
  <c r="BN148" i="1" s="1"/>
  <c r="BP147" i="1"/>
  <c r="BQ147" i="1" s="1"/>
  <c r="BM147" i="1"/>
  <c r="BN147" i="1" s="1"/>
  <c r="BL147" i="1"/>
  <c r="Y147" i="1"/>
  <c r="R147" i="1"/>
  <c r="BP146" i="1"/>
  <c r="BL146" i="1"/>
  <c r="BM146" i="1" s="1"/>
  <c r="BN146" i="1" s="1"/>
  <c r="R146" i="1"/>
  <c r="BP145" i="1"/>
  <c r="BL145" i="1"/>
  <c r="BM145" i="1" s="1"/>
  <c r="BN145" i="1" s="1"/>
  <c r="Y145" i="1"/>
  <c r="BP144" i="1"/>
  <c r="BL144" i="1"/>
  <c r="BM144" i="1" s="1"/>
  <c r="BN144" i="1" s="1"/>
  <c r="BP143" i="1"/>
  <c r="BM143" i="1"/>
  <c r="BN143" i="1" s="1"/>
  <c r="BL143" i="1"/>
  <c r="BP142" i="1"/>
  <c r="BQ142" i="1" s="1"/>
  <c r="BL142" i="1"/>
  <c r="BM142" i="1" s="1"/>
  <c r="BN142" i="1" s="1"/>
  <c r="R142" i="1"/>
  <c r="BQ141" i="1"/>
  <c r="BP141" i="1"/>
  <c r="R141" i="1" s="1"/>
  <c r="BL141" i="1"/>
  <c r="BM141" i="1" s="1"/>
  <c r="BN141" i="1" s="1"/>
  <c r="BP140" i="1"/>
  <c r="BQ140" i="1" s="1"/>
  <c r="BL140" i="1"/>
  <c r="BM140" i="1" s="1"/>
  <c r="BN140" i="1" s="1"/>
  <c r="BP139" i="1"/>
  <c r="BL139" i="1"/>
  <c r="BM139" i="1" s="1"/>
  <c r="BN139" i="1" s="1"/>
  <c r="BQ138" i="1"/>
  <c r="BP138" i="1"/>
  <c r="R138" i="1" s="1"/>
  <c r="BL138" i="1"/>
  <c r="BM138" i="1" s="1"/>
  <c r="BN138" i="1" s="1"/>
  <c r="BQ137" i="1"/>
  <c r="BP137" i="1"/>
  <c r="BL137" i="1"/>
  <c r="BM137" i="1" s="1"/>
  <c r="BN137" i="1" s="1"/>
  <c r="Y137" i="1"/>
  <c r="R137" i="1"/>
  <c r="BP136" i="1"/>
  <c r="BQ136" i="1" s="1"/>
  <c r="BL136" i="1"/>
  <c r="BM136" i="1" s="1"/>
  <c r="BN136" i="1" s="1"/>
  <c r="BP135" i="1"/>
  <c r="BL135" i="1"/>
  <c r="BM135" i="1" s="1"/>
  <c r="BN135" i="1" s="1"/>
  <c r="BP134" i="1"/>
  <c r="BO134" i="1" s="1"/>
  <c r="BL134" i="1"/>
  <c r="BM134" i="1" s="1"/>
  <c r="BN134" i="1" s="1"/>
  <c r="BQ133" i="1"/>
  <c r="BP133" i="1"/>
  <c r="Y133" i="1" s="1"/>
  <c r="BL133" i="1"/>
  <c r="BM133" i="1" s="1"/>
  <c r="BN133" i="1" s="1"/>
  <c r="BP132" i="1"/>
  <c r="BQ132" i="1" s="1"/>
  <c r="BL132" i="1"/>
  <c r="BM132" i="1" s="1"/>
  <c r="BN132" i="1" s="1"/>
  <c r="BP131" i="1"/>
  <c r="BM131" i="1"/>
  <c r="BN131" i="1" s="1"/>
  <c r="BL131" i="1"/>
  <c r="BP130" i="1"/>
  <c r="BL130" i="1"/>
  <c r="BM130" i="1" s="1"/>
  <c r="BN130" i="1" s="1"/>
  <c r="BP129" i="1"/>
  <c r="BQ129" i="1" s="1"/>
  <c r="BL129" i="1"/>
  <c r="BM129" i="1" s="1"/>
  <c r="BN129" i="1" s="1"/>
  <c r="Y129" i="1"/>
  <c r="R129" i="1"/>
  <c r="BP128" i="1"/>
  <c r="BL128" i="1"/>
  <c r="BM128" i="1" s="1"/>
  <c r="BN128" i="1" s="1"/>
  <c r="BQ127" i="1"/>
  <c r="BP127" i="1"/>
  <c r="BM127" i="1"/>
  <c r="BN127" i="1" s="1"/>
  <c r="BL127" i="1"/>
  <c r="R127" i="1"/>
  <c r="BP126" i="1"/>
  <c r="BQ126" i="1" s="1"/>
  <c r="BL126" i="1"/>
  <c r="BM126" i="1" s="1"/>
  <c r="BN126" i="1" s="1"/>
  <c r="BQ125" i="1"/>
  <c r="BP125" i="1"/>
  <c r="BM125" i="1"/>
  <c r="BN125" i="1" s="1"/>
  <c r="BL125" i="1"/>
  <c r="R125" i="1"/>
  <c r="BP124" i="1"/>
  <c r="BL124" i="1"/>
  <c r="BM124" i="1" s="1"/>
  <c r="BN124" i="1" s="1"/>
  <c r="BO124" i="1" s="1"/>
  <c r="BP123" i="1"/>
  <c r="BQ123" i="1" s="1"/>
  <c r="BL123" i="1"/>
  <c r="BM123" i="1" s="1"/>
  <c r="BN123" i="1" s="1"/>
  <c r="BP122" i="1"/>
  <c r="BQ122" i="1" s="1"/>
  <c r="BM122" i="1"/>
  <c r="BN122" i="1" s="1"/>
  <c r="BL122" i="1"/>
  <c r="BL121" i="1"/>
  <c r="BM121" i="1" s="1"/>
  <c r="BN121" i="1" s="1"/>
  <c r="BP120" i="1"/>
  <c r="BL120" i="1"/>
  <c r="BM120" i="1" s="1"/>
  <c r="BN120" i="1" s="1"/>
  <c r="BL119" i="1"/>
  <c r="BM119" i="1" s="1"/>
  <c r="BN119" i="1" s="1"/>
  <c r="BP119" i="1" s="1"/>
  <c r="BP118" i="1"/>
  <c r="BQ118" i="1" s="1"/>
  <c r="BL118" i="1"/>
  <c r="BM118" i="1" s="1"/>
  <c r="BN118" i="1" s="1"/>
  <c r="BP117" i="1"/>
  <c r="BL117" i="1"/>
  <c r="BM117" i="1" s="1"/>
  <c r="BN117" i="1" s="1"/>
  <c r="BP116" i="1"/>
  <c r="BQ116" i="1" s="1"/>
  <c r="BL116" i="1"/>
  <c r="BM116" i="1" s="1"/>
  <c r="BN116" i="1" s="1"/>
  <c r="BP115" i="1"/>
  <c r="BL115" i="1"/>
  <c r="BM115" i="1" s="1"/>
  <c r="BN115" i="1" s="1"/>
  <c r="BP114" i="1"/>
  <c r="BQ114" i="1" s="1"/>
  <c r="BL114" i="1"/>
  <c r="BM114" i="1" s="1"/>
  <c r="BN114" i="1" s="1"/>
  <c r="BP113" i="1"/>
  <c r="BL113" i="1"/>
  <c r="BM113" i="1" s="1"/>
  <c r="BN113" i="1" s="1"/>
  <c r="BQ112" i="1"/>
  <c r="BP112" i="1"/>
  <c r="BL112" i="1"/>
  <c r="BM112" i="1" s="1"/>
  <c r="BN112" i="1" s="1"/>
  <c r="Y112" i="1"/>
  <c r="R112" i="1"/>
  <c r="BP111" i="1"/>
  <c r="BL111" i="1"/>
  <c r="BM111" i="1" s="1"/>
  <c r="BN111" i="1" s="1"/>
  <c r="BP110" i="1"/>
  <c r="BN110" i="1"/>
  <c r="BL110" i="1"/>
  <c r="BM110" i="1" s="1"/>
  <c r="BP109" i="1"/>
  <c r="BL109" i="1"/>
  <c r="BM109" i="1" s="1"/>
  <c r="BN109" i="1" s="1"/>
  <c r="BP108" i="1"/>
  <c r="BL108" i="1"/>
  <c r="BM108" i="1" s="1"/>
  <c r="BN108" i="1" s="1"/>
  <c r="BP107" i="1"/>
  <c r="BL107" i="1"/>
  <c r="BM107" i="1" s="1"/>
  <c r="BN107" i="1" s="1"/>
  <c r="BP106" i="1"/>
  <c r="BL106" i="1"/>
  <c r="BM106" i="1" s="1"/>
  <c r="BN106" i="1" s="1"/>
  <c r="BP105" i="1"/>
  <c r="BL105" i="1"/>
  <c r="BM105" i="1" s="1"/>
  <c r="BN105" i="1" s="1"/>
  <c r="BP104" i="1"/>
  <c r="R104" i="1" s="1"/>
  <c r="BN104" i="1"/>
  <c r="BL104" i="1"/>
  <c r="BM104" i="1" s="1"/>
  <c r="BL103" i="1"/>
  <c r="BM103" i="1" s="1"/>
  <c r="BN103" i="1" s="1"/>
  <c r="BP103" i="1" s="1"/>
  <c r="BO103" i="1" s="1"/>
  <c r="BL102" i="1"/>
  <c r="BM102" i="1" s="1"/>
  <c r="BN102" i="1" s="1"/>
  <c r="BQ101" i="1"/>
  <c r="BP101" i="1"/>
  <c r="Y101" i="1" s="1"/>
  <c r="BL101" i="1"/>
  <c r="BM101" i="1" s="1"/>
  <c r="BN101" i="1" s="1"/>
  <c r="BO101" i="1" s="1"/>
  <c r="M99" i="1"/>
  <c r="BP98" i="1"/>
  <c r="Y98" i="1" s="1"/>
  <c r="BL98" i="1"/>
  <c r="BM98" i="1" s="1"/>
  <c r="BN98" i="1" s="1"/>
  <c r="R98" i="1"/>
  <c r="BP97" i="1"/>
  <c r="BQ97" i="1" s="1"/>
  <c r="BL97" i="1"/>
  <c r="BM97" i="1" s="1"/>
  <c r="BN97" i="1" s="1"/>
  <c r="BP96" i="1"/>
  <c r="BQ96" i="1" s="1"/>
  <c r="BL96" i="1"/>
  <c r="BM96" i="1" s="1"/>
  <c r="BN96" i="1" s="1"/>
  <c r="BP95" i="1"/>
  <c r="BQ95" i="1" s="1"/>
  <c r="BL95" i="1"/>
  <c r="BM95" i="1" s="1"/>
  <c r="BN95" i="1" s="1"/>
  <c r="BP94" i="1"/>
  <c r="BQ94" i="1" s="1"/>
  <c r="BL94" i="1"/>
  <c r="BM94" i="1" s="1"/>
  <c r="BN94" i="1" s="1"/>
  <c r="BP93" i="1"/>
  <c r="BQ93" i="1" s="1"/>
  <c r="BL93" i="1"/>
  <c r="BM93" i="1" s="1"/>
  <c r="BN93" i="1" s="1"/>
  <c r="BQ92" i="1"/>
  <c r="BP92" i="1"/>
  <c r="R92" i="1" s="1"/>
  <c r="BL92" i="1"/>
  <c r="BM92" i="1" s="1"/>
  <c r="BN92" i="1" s="1"/>
  <c r="BQ91" i="1"/>
  <c r="BP91" i="1"/>
  <c r="Y91" i="1" s="1"/>
  <c r="BL91" i="1"/>
  <c r="BM91" i="1" s="1"/>
  <c r="BN91" i="1" s="1"/>
  <c r="BP90" i="1"/>
  <c r="BQ90" i="1" s="1"/>
  <c r="BL90" i="1"/>
  <c r="BM90" i="1" s="1"/>
  <c r="BN90" i="1" s="1"/>
  <c r="BQ89" i="1"/>
  <c r="BP89" i="1"/>
  <c r="R89" i="1" s="1"/>
  <c r="BL89" i="1"/>
  <c r="BM89" i="1" s="1"/>
  <c r="BN89" i="1" s="1"/>
  <c r="BP88" i="1"/>
  <c r="R88" i="1" s="1"/>
  <c r="BL88" i="1"/>
  <c r="BM88" i="1" s="1"/>
  <c r="BN88" i="1" s="1"/>
  <c r="BP87" i="1"/>
  <c r="Y87" i="1" s="1"/>
  <c r="BM87" i="1"/>
  <c r="BN87" i="1" s="1"/>
  <c r="BL87" i="1"/>
  <c r="BP86" i="1"/>
  <c r="BQ86" i="1" s="1"/>
  <c r="BN86" i="1"/>
  <c r="BL86" i="1"/>
  <c r="BM86" i="1" s="1"/>
  <c r="BP85" i="1"/>
  <c r="BQ85" i="1" s="1"/>
  <c r="BM85" i="1"/>
  <c r="BN85" i="1" s="1"/>
  <c r="BL85" i="1"/>
  <c r="BQ84" i="1"/>
  <c r="BP84" i="1"/>
  <c r="R84" i="1" s="1"/>
  <c r="BL84" i="1"/>
  <c r="BM84" i="1" s="1"/>
  <c r="BN84" i="1" s="1"/>
  <c r="BQ83" i="1"/>
  <c r="BP83" i="1"/>
  <c r="BL83" i="1"/>
  <c r="BM83" i="1" s="1"/>
  <c r="BN83" i="1" s="1"/>
  <c r="Y83" i="1"/>
  <c r="BP82" i="1"/>
  <c r="BQ82" i="1" s="1"/>
  <c r="BL82" i="1"/>
  <c r="BM82" i="1" s="1"/>
  <c r="BN82" i="1" s="1"/>
  <c r="BQ81" i="1"/>
  <c r="BP81" i="1"/>
  <c r="Y81" i="1" s="1"/>
  <c r="BL81" i="1"/>
  <c r="BM81" i="1" s="1"/>
  <c r="BN81" i="1" s="1"/>
  <c r="R81" i="1"/>
  <c r="BP80" i="1"/>
  <c r="BM80" i="1"/>
  <c r="BN80" i="1" s="1"/>
  <c r="BL80" i="1"/>
  <c r="M78" i="1"/>
  <c r="BP77" i="1"/>
  <c r="BO77" i="1" s="1"/>
  <c r="BL77" i="1"/>
  <c r="BM77" i="1" s="1"/>
  <c r="BN77" i="1" s="1"/>
  <c r="Y77" i="1"/>
  <c r="BP76" i="1"/>
  <c r="BQ76" i="1" s="1"/>
  <c r="BL76" i="1"/>
  <c r="BM76" i="1" s="1"/>
  <c r="BN76" i="1" s="1"/>
  <c r="BR75" i="1"/>
  <c r="BP75" i="1"/>
  <c r="BQ75" i="1" s="1"/>
  <c r="BM75" i="1"/>
  <c r="BN75" i="1" s="1"/>
  <c r="BL75" i="1"/>
  <c r="Y75" i="1"/>
  <c r="R75" i="1"/>
  <c r="BQ74" i="1"/>
  <c r="BP74" i="1"/>
  <c r="BR74" i="1" s="1"/>
  <c r="BL74" i="1"/>
  <c r="BM74" i="1" s="1"/>
  <c r="BN74" i="1" s="1"/>
  <c r="BQ73" i="1"/>
  <c r="BP73" i="1"/>
  <c r="BL73" i="1"/>
  <c r="BM73" i="1" s="1"/>
  <c r="BN73" i="1" s="1"/>
  <c r="Y73" i="1"/>
  <c r="BP72" i="1"/>
  <c r="BQ72" i="1" s="1"/>
  <c r="BL72" i="1"/>
  <c r="BM72" i="1" s="1"/>
  <c r="BN72" i="1" s="1"/>
  <c r="BP71" i="1"/>
  <c r="BQ71" i="1" s="1"/>
  <c r="BL71" i="1"/>
  <c r="BM71" i="1" s="1"/>
  <c r="BN71" i="1" s="1"/>
  <c r="Y71" i="1"/>
  <c r="R71" i="1"/>
  <c r="BP70" i="1"/>
  <c r="BQ70" i="1" s="1"/>
  <c r="BM70" i="1"/>
  <c r="BN70" i="1" s="1"/>
  <c r="BL70" i="1"/>
  <c r="BP69" i="1"/>
  <c r="BQ69" i="1" s="1"/>
  <c r="BL69" i="1"/>
  <c r="BM69" i="1" s="1"/>
  <c r="BN69" i="1" s="1"/>
  <c r="R69" i="1"/>
  <c r="BP68" i="1"/>
  <c r="BQ68" i="1" s="1"/>
  <c r="BL68" i="1"/>
  <c r="BM68" i="1" s="1"/>
  <c r="BN68" i="1" s="1"/>
  <c r="BP67" i="1"/>
  <c r="BQ67" i="1" s="1"/>
  <c r="BL67" i="1"/>
  <c r="BM67" i="1" s="1"/>
  <c r="BN67" i="1" s="1"/>
  <c r="Y67" i="1"/>
  <c r="BP66" i="1"/>
  <c r="BQ66" i="1" s="1"/>
  <c r="BL66" i="1"/>
  <c r="BM66" i="1" s="1"/>
  <c r="BN66" i="1" s="1"/>
  <c r="Y66" i="1"/>
  <c r="R66" i="1"/>
  <c r="BP65" i="1"/>
  <c r="BQ65" i="1" s="1"/>
  <c r="BL65" i="1"/>
  <c r="BM65" i="1" s="1"/>
  <c r="BN65" i="1" s="1"/>
  <c r="BQ64" i="1"/>
  <c r="BP64" i="1"/>
  <c r="R64" i="1" s="1"/>
  <c r="BL64" i="1"/>
  <c r="BM64" i="1" s="1"/>
  <c r="BN64" i="1" s="1"/>
  <c r="BQ63" i="1"/>
  <c r="BP63" i="1"/>
  <c r="BL63" i="1"/>
  <c r="BM63" i="1" s="1"/>
  <c r="BN63" i="1" s="1"/>
  <c r="R63" i="1"/>
  <c r="BP62" i="1"/>
  <c r="BL62" i="1"/>
  <c r="BM62" i="1" s="1"/>
  <c r="BN62" i="1" s="1"/>
  <c r="R62" i="1"/>
  <c r="BQ61" i="1"/>
  <c r="BP61" i="1"/>
  <c r="Y61" i="1" s="1"/>
  <c r="BM61" i="1"/>
  <c r="BN61" i="1" s="1"/>
  <c r="BL61" i="1"/>
  <c r="BP60" i="1"/>
  <c r="BQ60" i="1" s="1"/>
  <c r="BL60" i="1"/>
  <c r="BM60" i="1" s="1"/>
  <c r="BN60" i="1" s="1"/>
  <c r="BP59" i="1"/>
  <c r="BO59" i="1" s="1"/>
  <c r="BM59" i="1"/>
  <c r="BN59" i="1" s="1"/>
  <c r="BL59" i="1"/>
  <c r="BP58" i="1"/>
  <c r="BQ58" i="1" s="1"/>
  <c r="BL58" i="1"/>
  <c r="BM58" i="1" s="1"/>
  <c r="BN58" i="1" s="1"/>
  <c r="BP57" i="1"/>
  <c r="Y57" i="1" s="1"/>
  <c r="BL57" i="1"/>
  <c r="BM57" i="1" s="1"/>
  <c r="BN57" i="1" s="1"/>
  <c r="BP56" i="1"/>
  <c r="BQ56" i="1" s="1"/>
  <c r="BL56" i="1"/>
  <c r="BM56" i="1" s="1"/>
  <c r="BN56" i="1" s="1"/>
  <c r="R56" i="1"/>
  <c r="BP55" i="1"/>
  <c r="BQ55" i="1" s="1"/>
  <c r="BL55" i="1"/>
  <c r="BM55" i="1" s="1"/>
  <c r="BN55" i="1" s="1"/>
  <c r="BP54" i="1"/>
  <c r="BQ54" i="1" s="1"/>
  <c r="BL54" i="1"/>
  <c r="BM54" i="1" s="1"/>
  <c r="BN54" i="1" s="1"/>
  <c r="Y54" i="1"/>
  <c r="BP53" i="1"/>
  <c r="BQ53" i="1" s="1"/>
  <c r="BM53" i="1"/>
  <c r="BN53" i="1" s="1"/>
  <c r="BL53" i="1"/>
  <c r="BP52" i="1"/>
  <c r="BL52" i="1"/>
  <c r="BM52" i="1" s="1"/>
  <c r="BN52" i="1" s="1"/>
  <c r="R52" i="1"/>
  <c r="BP51" i="1"/>
  <c r="Y51" i="1" s="1"/>
  <c r="BL51" i="1"/>
  <c r="BM51" i="1" s="1"/>
  <c r="BN51" i="1" s="1"/>
  <c r="BP50" i="1"/>
  <c r="BQ50" i="1" s="1"/>
  <c r="BL50" i="1"/>
  <c r="BM50" i="1" s="1"/>
  <c r="BN50" i="1" s="1"/>
  <c r="Y50" i="1"/>
  <c r="BP49" i="1"/>
  <c r="Y49" i="1" s="1"/>
  <c r="BL49" i="1"/>
  <c r="BM49" i="1" s="1"/>
  <c r="BN49" i="1" s="1"/>
  <c r="BP48" i="1"/>
  <c r="BQ48" i="1" s="1"/>
  <c r="BL48" i="1"/>
  <c r="BM48" i="1" s="1"/>
  <c r="BN48" i="1" s="1"/>
  <c r="BP47" i="1"/>
  <c r="BQ47" i="1" s="1"/>
  <c r="BL47" i="1"/>
  <c r="BM47" i="1" s="1"/>
  <c r="BN47" i="1" s="1"/>
  <c r="BL46" i="1"/>
  <c r="BM46" i="1" s="1"/>
  <c r="BN46" i="1" s="1"/>
  <c r="BP45" i="1"/>
  <c r="R45" i="1" s="1"/>
  <c r="BL45" i="1"/>
  <c r="BM45" i="1" s="1"/>
  <c r="BN45" i="1" s="1"/>
  <c r="BP44" i="1"/>
  <c r="BQ44" i="1" s="1"/>
  <c r="BL44" i="1"/>
  <c r="BM44" i="1" s="1"/>
  <c r="BN44" i="1" s="1"/>
  <c r="BL43" i="1"/>
  <c r="BM43" i="1" s="1"/>
  <c r="BN43" i="1" s="1"/>
  <c r="BP43" i="1" s="1"/>
  <c r="BP42" i="1"/>
  <c r="BQ42" i="1" s="1"/>
  <c r="BL42" i="1"/>
  <c r="BM42" i="1" s="1"/>
  <c r="BN42" i="1" s="1"/>
  <c r="BL41" i="1"/>
  <c r="BM41" i="1" s="1"/>
  <c r="BN41" i="1" s="1"/>
  <c r="BP41" i="1" s="1"/>
  <c r="BQ41" i="1" s="1"/>
  <c r="BM40" i="1"/>
  <c r="BN40" i="1" s="1"/>
  <c r="BL40" i="1"/>
  <c r="BP39" i="1"/>
  <c r="Y39" i="1" s="1"/>
  <c r="BL39" i="1"/>
  <c r="BM39" i="1" s="1"/>
  <c r="BN39" i="1" s="1"/>
  <c r="BP38" i="1"/>
  <c r="BQ38" i="1" s="1"/>
  <c r="BL38" i="1"/>
  <c r="BM38" i="1" s="1"/>
  <c r="BN38" i="1" s="1"/>
  <c r="BP37" i="1"/>
  <c r="BQ37" i="1" s="1"/>
  <c r="BL37" i="1"/>
  <c r="BM37" i="1" s="1"/>
  <c r="BN37" i="1" s="1"/>
  <c r="R37" i="1"/>
  <c r="BP36" i="1"/>
  <c r="R36" i="1" s="1"/>
  <c r="BL36" i="1"/>
  <c r="BM36" i="1" s="1"/>
  <c r="BN36" i="1" s="1"/>
  <c r="BP35" i="1"/>
  <c r="Y35" i="1" s="1"/>
  <c r="BL35" i="1"/>
  <c r="BM35" i="1" s="1"/>
  <c r="BN35" i="1" s="1"/>
  <c r="BL34" i="1"/>
  <c r="BM34" i="1" s="1"/>
  <c r="BN34" i="1" s="1"/>
  <c r="BQ33" i="1"/>
  <c r="BP33" i="1"/>
  <c r="R33" i="1" s="1"/>
  <c r="BL33" i="1"/>
  <c r="BM33" i="1" s="1"/>
  <c r="BN33" i="1" s="1"/>
  <c r="Y33" i="1"/>
  <c r="BP32" i="1"/>
  <c r="BQ32" i="1" s="1"/>
  <c r="BM32" i="1"/>
  <c r="BN32" i="1" s="1"/>
  <c r="BL32" i="1"/>
  <c r="BL31" i="1"/>
  <c r="BM31" i="1" s="1"/>
  <c r="BN31" i="1" s="1"/>
  <c r="BP31" i="1" s="1"/>
  <c r="BP30" i="1"/>
  <c r="BQ30" i="1" s="1"/>
  <c r="BL30" i="1"/>
  <c r="BM30" i="1" s="1"/>
  <c r="BN30" i="1" s="1"/>
  <c r="Y30" i="1"/>
  <c r="BP29" i="1"/>
  <c r="Y29" i="1" s="1"/>
  <c r="BL29" i="1"/>
  <c r="BM29" i="1" s="1"/>
  <c r="BN29" i="1" s="1"/>
  <c r="BP28" i="1"/>
  <c r="BQ28" i="1" s="1"/>
  <c r="BL28" i="1"/>
  <c r="BM28" i="1" s="1"/>
  <c r="BN28" i="1" s="1"/>
  <c r="BP27" i="1"/>
  <c r="BQ27" i="1" s="1"/>
  <c r="BL27" i="1"/>
  <c r="BM27" i="1" s="1"/>
  <c r="BN27" i="1" s="1"/>
  <c r="BP26" i="1"/>
  <c r="BQ26" i="1" s="1"/>
  <c r="BL26" i="1"/>
  <c r="BM26" i="1" s="1"/>
  <c r="BN26" i="1" s="1"/>
  <c r="BP25" i="1"/>
  <c r="BQ25" i="1" s="1"/>
  <c r="BL25" i="1"/>
  <c r="BM25" i="1" s="1"/>
  <c r="BN25" i="1" s="1"/>
  <c r="BP24" i="1"/>
  <c r="R24" i="1" s="1"/>
  <c r="BL24" i="1"/>
  <c r="BM24" i="1" s="1"/>
  <c r="BN24" i="1" s="1"/>
  <c r="BP23" i="1"/>
  <c r="BL23" i="1"/>
  <c r="BM23" i="1" s="1"/>
  <c r="BN23" i="1" s="1"/>
  <c r="BP22" i="1"/>
  <c r="BQ22" i="1" s="1"/>
  <c r="BL22" i="1"/>
  <c r="BM22" i="1" s="1"/>
  <c r="BN22" i="1" s="1"/>
  <c r="BP21" i="1"/>
  <c r="Y21" i="1" s="1"/>
  <c r="BL21" i="1"/>
  <c r="BM21" i="1" s="1"/>
  <c r="BN21" i="1" s="1"/>
  <c r="BP20" i="1"/>
  <c r="BL20" i="1"/>
  <c r="BM20" i="1" s="1"/>
  <c r="BN20" i="1" s="1"/>
  <c r="BQ19" i="1"/>
  <c r="BP19" i="1"/>
  <c r="BL19" i="1"/>
  <c r="BM19" i="1" s="1"/>
  <c r="BN19" i="1" s="1"/>
  <c r="Y19" i="1"/>
  <c r="BP18" i="1"/>
  <c r="R18" i="1" s="1"/>
  <c r="BL18" i="1"/>
  <c r="BM18" i="1" s="1"/>
  <c r="BN18" i="1" s="1"/>
  <c r="BP17" i="1"/>
  <c r="BQ17" i="1" s="1"/>
  <c r="BL17" i="1"/>
  <c r="BM17" i="1" s="1"/>
  <c r="BN17" i="1" s="1"/>
  <c r="R17" i="1"/>
  <c r="M15" i="1"/>
  <c r="BP14" i="1"/>
  <c r="BL14" i="1"/>
  <c r="BM14" i="1" s="1"/>
  <c r="BN14" i="1" s="1"/>
  <c r="BP13" i="1"/>
  <c r="BQ13" i="1" s="1"/>
  <c r="BL13" i="1"/>
  <c r="BM13" i="1" s="1"/>
  <c r="BN13" i="1" s="1"/>
  <c r="BP12" i="1"/>
  <c r="R12" i="1" s="1"/>
  <c r="BL12" i="1"/>
  <c r="BM12" i="1" s="1"/>
  <c r="BN12" i="1" s="1"/>
  <c r="BQ11" i="1"/>
  <c r="BP11" i="1"/>
  <c r="R11" i="1" s="1"/>
  <c r="BL11" i="1"/>
  <c r="BM11" i="1" s="1"/>
  <c r="BN11" i="1" s="1"/>
  <c r="Y11" i="1"/>
  <c r="BP10" i="1"/>
  <c r="BQ10" i="1" s="1"/>
  <c r="BL10" i="1"/>
  <c r="BM10" i="1" s="1"/>
  <c r="BN10" i="1" s="1"/>
  <c r="BP9" i="1"/>
  <c r="BL9" i="1"/>
  <c r="BM9" i="1" s="1"/>
  <c r="BN9" i="1" s="1"/>
  <c r="BP8" i="1"/>
  <c r="BL8" i="1"/>
  <c r="BM8" i="1" s="1"/>
  <c r="BN8" i="1" s="1"/>
  <c r="AQ4" i="1"/>
  <c r="AO4" i="1"/>
  <c r="Q4" i="1"/>
  <c r="P4" i="1"/>
  <c r="O4" i="1"/>
  <c r="N4" i="1"/>
  <c r="Y119" i="1" l="1"/>
  <c r="BO119" i="1"/>
  <c r="BS240" i="1"/>
  <c r="BS10" i="1"/>
  <c r="BQ29" i="1"/>
  <c r="BQ45" i="1"/>
  <c r="BQ57" i="1"/>
  <c r="BP99" i="1"/>
  <c r="Y216" i="1"/>
  <c r="R218" i="1"/>
  <c r="R230" i="1"/>
  <c r="BQ236" i="1"/>
  <c r="BS236" i="1" s="1"/>
  <c r="BO238" i="1"/>
  <c r="BR245" i="1"/>
  <c r="BQ262" i="1"/>
  <c r="BO277" i="1"/>
  <c r="BO279" i="1"/>
  <c r="Y13" i="1"/>
  <c r="Y17" i="1"/>
  <c r="BQ21" i="1"/>
  <c r="Y25" i="1"/>
  <c r="Y37" i="1"/>
  <c r="BQ49" i="1"/>
  <c r="R54" i="1"/>
  <c r="R61" i="1"/>
  <c r="R65" i="1"/>
  <c r="R190" i="1"/>
  <c r="BQ220" i="1"/>
  <c r="BO231" i="1"/>
  <c r="BT231" i="1" s="1"/>
  <c r="BQ238" i="1"/>
  <c r="R259" i="1"/>
  <c r="BQ279" i="1"/>
  <c r="R97" i="1"/>
  <c r="R158" i="1"/>
  <c r="R236" i="1"/>
  <c r="BR238" i="1"/>
  <c r="R53" i="1"/>
  <c r="R57" i="1"/>
  <c r="R74" i="1"/>
  <c r="BO75" i="1"/>
  <c r="BT75" i="1" s="1"/>
  <c r="Y97" i="1"/>
  <c r="R133" i="1"/>
  <c r="R150" i="1"/>
  <c r="Y158" i="1"/>
  <c r="R161" i="1"/>
  <c r="Y192" i="1"/>
  <c r="BO226" i="1"/>
  <c r="R232" i="1"/>
  <c r="BT242" i="1"/>
  <c r="R283" i="1"/>
  <c r="R29" i="1"/>
  <c r="Y26" i="1"/>
  <c r="Y45" i="1"/>
  <c r="Y53" i="1"/>
  <c r="R72" i="1"/>
  <c r="R148" i="1"/>
  <c r="R170" i="1"/>
  <c r="R215" i="1"/>
  <c r="BQ226" i="1"/>
  <c r="BQ242" i="1"/>
  <c r="BS242" i="1" s="1"/>
  <c r="R245" i="1"/>
  <c r="Y262" i="1"/>
  <c r="R277" i="1"/>
  <c r="R279" i="1"/>
  <c r="R21" i="1"/>
  <c r="Y38" i="1"/>
  <c r="Y42" i="1"/>
  <c r="R49" i="1"/>
  <c r="Y55" i="1"/>
  <c r="R68" i="1"/>
  <c r="Y89" i="1"/>
  <c r="R95" i="1"/>
  <c r="R126" i="1"/>
  <c r="R136" i="1"/>
  <c r="Y148" i="1"/>
  <c r="BS245" i="1"/>
  <c r="Y76" i="1"/>
  <c r="R82" i="1"/>
  <c r="BO126" i="1"/>
  <c r="R151" i="1"/>
  <c r="Y159" i="1"/>
  <c r="Y165" i="1"/>
  <c r="R168" i="1"/>
  <c r="BQ192" i="1"/>
  <c r="Y222" i="1"/>
  <c r="BS238" i="1"/>
  <c r="BO283" i="1"/>
  <c r="BQ35" i="1"/>
  <c r="BQ36" i="1"/>
  <c r="BO12" i="1"/>
  <c r="M289" i="1"/>
  <c r="M4" i="1" s="1"/>
  <c r="BO23" i="1"/>
  <c r="R26" i="1"/>
  <c r="Y27" i="1"/>
  <c r="R28" i="1"/>
  <c r="R32" i="1"/>
  <c r="R44" i="1"/>
  <c r="Y47" i="1"/>
  <c r="R48" i="1"/>
  <c r="Y86" i="1"/>
  <c r="Y90" i="1"/>
  <c r="Y103" i="1"/>
  <c r="R123" i="1"/>
  <c r="BQ128" i="1"/>
  <c r="R128" i="1"/>
  <c r="BO130" i="1"/>
  <c r="R132" i="1"/>
  <c r="BO145" i="1"/>
  <c r="BQ153" i="1"/>
  <c r="R153" i="1"/>
  <c r="BQ174" i="1"/>
  <c r="BO174" i="1"/>
  <c r="BO241" i="1"/>
  <c r="BQ241" i="1"/>
  <c r="R25" i="1"/>
  <c r="BO51" i="1"/>
  <c r="BO62" i="1"/>
  <c r="BS75" i="1"/>
  <c r="BO122" i="1"/>
  <c r="BQ135" i="1"/>
  <c r="Y135" i="1"/>
  <c r="BQ139" i="1"/>
  <c r="R139" i="1"/>
  <c r="BQ172" i="1"/>
  <c r="BS172" i="1" s="1"/>
  <c r="R172" i="1"/>
  <c r="BQ176" i="1"/>
  <c r="Y176" i="1"/>
  <c r="BQ181" i="1"/>
  <c r="Y181" i="1"/>
  <c r="BR189" i="1"/>
  <c r="R189" i="1"/>
  <c r="BQ194" i="1"/>
  <c r="Y194" i="1"/>
  <c r="BQ212" i="1"/>
  <c r="Y212" i="1"/>
  <c r="BQ214" i="1"/>
  <c r="R214" i="1"/>
  <c r="BQ227" i="1"/>
  <c r="R227" i="1"/>
  <c r="BR229" i="1"/>
  <c r="BQ229" i="1"/>
  <c r="BO229" i="1"/>
  <c r="BT234" i="1"/>
  <c r="BR235" i="1"/>
  <c r="BQ235" i="1"/>
  <c r="BO235" i="1"/>
  <c r="R265" i="1"/>
  <c r="BQ265" i="1"/>
  <c r="R85" i="1"/>
  <c r="BQ201" i="1"/>
  <c r="Y201" i="1"/>
  <c r="Y58" i="1"/>
  <c r="Y59" i="1"/>
  <c r="R60" i="1"/>
  <c r="Y72" i="1"/>
  <c r="R80" i="1"/>
  <c r="Y82" i="1"/>
  <c r="Y85" i="1"/>
  <c r="BO87" i="1"/>
  <c r="R90" i="1"/>
  <c r="R93" i="1"/>
  <c r="BQ103" i="1"/>
  <c r="R122" i="1"/>
  <c r="BQ124" i="1"/>
  <c r="R124" i="1"/>
  <c r="BQ131" i="1"/>
  <c r="Y131" i="1"/>
  <c r="BQ143" i="1"/>
  <c r="R143" i="1"/>
  <c r="BO159" i="1"/>
  <c r="R162" i="1"/>
  <c r="BQ180" i="1"/>
  <c r="R180" i="1"/>
  <c r="R201" i="1"/>
  <c r="BQ209" i="1"/>
  <c r="Y209" i="1"/>
  <c r="BQ213" i="1"/>
  <c r="R213" i="1"/>
  <c r="BQ224" i="1"/>
  <c r="BO224" i="1"/>
  <c r="R224" i="1"/>
  <c r="R229" i="1"/>
  <c r="BS232" i="1"/>
  <c r="R235" i="1"/>
  <c r="BO237" i="1"/>
  <c r="BQ237" i="1"/>
  <c r="R237" i="1"/>
  <c r="BS243" i="1"/>
  <c r="BQ286" i="1"/>
  <c r="BR286" i="1"/>
  <c r="BO286" i="1"/>
  <c r="R140" i="1"/>
  <c r="R164" i="1"/>
  <c r="BO166" i="1"/>
  <c r="R173" i="1"/>
  <c r="BO173" i="1"/>
  <c r="Y177" i="1"/>
  <c r="Y221" i="1"/>
  <c r="BO223" i="1"/>
  <c r="R225" i="1"/>
  <c r="BQ231" i="1"/>
  <c r="BS231" i="1" s="1"/>
  <c r="BO232" i="1"/>
  <c r="BT232" i="1" s="1"/>
  <c r="BO233" i="1"/>
  <c r="BQ234" i="1"/>
  <c r="BS234" i="1" s="1"/>
  <c r="R242" i="1"/>
  <c r="BR243" i="1"/>
  <c r="BQ244" i="1"/>
  <c r="BS244" i="1" s="1"/>
  <c r="BQ264" i="1"/>
  <c r="Y270" i="1"/>
  <c r="BO270" i="1"/>
  <c r="BR192" i="1"/>
  <c r="BS192" i="1" s="1"/>
  <c r="Y215" i="1"/>
  <c r="BO217" i="1"/>
  <c r="BQ277" i="1"/>
  <c r="BO163" i="1"/>
  <c r="BO178" i="1"/>
  <c r="BT230" i="1"/>
  <c r="BT236" i="1"/>
  <c r="BT238" i="1"/>
  <c r="BT240" i="1"/>
  <c r="Y263" i="1"/>
  <c r="BO268" i="1"/>
  <c r="R270" i="1"/>
  <c r="BS279" i="1"/>
  <c r="BS283" i="1"/>
  <c r="BS277" i="1"/>
  <c r="BS275" i="1"/>
  <c r="BR275" i="1"/>
  <c r="BR281" i="1"/>
  <c r="BS281" i="1" s="1"/>
  <c r="BO260" i="1"/>
  <c r="R263" i="1"/>
  <c r="R275" i="1"/>
  <c r="BO275" i="1"/>
  <c r="R281" i="1"/>
  <c r="BO281" i="1"/>
  <c r="BT281" i="1" s="1"/>
  <c r="BT277" i="1"/>
  <c r="Y267" i="1"/>
  <c r="Y268" i="1"/>
  <c r="BS270" i="1"/>
  <c r="BN78" i="1"/>
  <c r="BO17" i="1"/>
  <c r="BO19" i="1"/>
  <c r="BR19" i="1" s="1"/>
  <c r="BS19" i="1" s="1"/>
  <c r="BO27" i="1"/>
  <c r="BO35" i="1"/>
  <c r="BN15" i="1"/>
  <c r="BO26" i="1"/>
  <c r="BP40" i="1"/>
  <c r="BS11" i="1"/>
  <c r="BO11" i="1"/>
  <c r="BS13" i="1"/>
  <c r="BO13" i="1"/>
  <c r="BR13" i="1" s="1"/>
  <c r="BO29" i="1"/>
  <c r="BR31" i="1"/>
  <c r="R31" i="1"/>
  <c r="Y31" i="1"/>
  <c r="BO31" i="1"/>
  <c r="BQ31" i="1"/>
  <c r="BP34" i="1"/>
  <c r="BO37" i="1"/>
  <c r="BR43" i="1"/>
  <c r="R43" i="1"/>
  <c r="Y43" i="1"/>
  <c r="BO43" i="1"/>
  <c r="BQ43" i="1"/>
  <c r="BP46" i="1"/>
  <c r="BO49" i="1"/>
  <c r="BO54" i="1"/>
  <c r="BO66" i="1"/>
  <c r="BO73" i="1"/>
  <c r="BS74" i="1"/>
  <c r="BO83" i="1"/>
  <c r="BO97" i="1"/>
  <c r="BR124" i="1"/>
  <c r="BT124" i="1"/>
  <c r="BO21" i="1"/>
  <c r="BO57" i="1"/>
  <c r="BO63" i="1"/>
  <c r="BO64" i="1"/>
  <c r="BO72" i="1"/>
  <c r="BO82" i="1"/>
  <c r="BO91" i="1"/>
  <c r="BS91" i="1"/>
  <c r="BO93" i="1"/>
  <c r="BO47" i="1"/>
  <c r="BR47" i="1" s="1"/>
  <c r="BS47" i="1" s="1"/>
  <c r="BN99" i="1"/>
  <c r="BO85" i="1"/>
  <c r="BO90" i="1"/>
  <c r="BR122" i="1"/>
  <c r="BT122" i="1" s="1"/>
  <c r="BR126" i="1"/>
  <c r="BS126" i="1" s="1"/>
  <c r="BT126" i="1"/>
  <c r="BR12" i="1"/>
  <c r="BT12" i="1" s="1"/>
  <c r="BO9" i="1"/>
  <c r="BO18" i="1"/>
  <c r="BO55" i="1"/>
  <c r="BR55" i="1" s="1"/>
  <c r="BS55" i="1" s="1"/>
  <c r="BO67" i="1"/>
  <c r="BO69" i="1"/>
  <c r="Y23" i="1"/>
  <c r="R14" i="1"/>
  <c r="R8" i="1"/>
  <c r="BO8" i="1"/>
  <c r="BR8" i="1" s="1"/>
  <c r="BQ9" i="1"/>
  <c r="BS9" i="1" s="1"/>
  <c r="R10" i="1"/>
  <c r="BO10" i="1"/>
  <c r="BR10" i="1" s="1"/>
  <c r="BQ12" i="1"/>
  <c r="BS12" i="1" s="1"/>
  <c r="R13" i="1"/>
  <c r="Y14" i="1"/>
  <c r="BO14" i="1"/>
  <c r="BQ18" i="1"/>
  <c r="R19" i="1"/>
  <c r="Y20" i="1"/>
  <c r="BO20" i="1"/>
  <c r="R22" i="1"/>
  <c r="BO22" i="1"/>
  <c r="BR22" i="1" s="1"/>
  <c r="BS22" i="1" s="1"/>
  <c r="BR27" i="1"/>
  <c r="BS27" i="1" s="1"/>
  <c r="R27" i="1"/>
  <c r="BO28" i="1"/>
  <c r="Y28" i="1"/>
  <c r="BO33" i="1"/>
  <c r="R38" i="1"/>
  <c r="BO38" i="1"/>
  <c r="BO39" i="1"/>
  <c r="BR41" i="1"/>
  <c r="BS41" i="1" s="1"/>
  <c r="BO45" i="1"/>
  <c r="R50" i="1"/>
  <c r="BO50" i="1"/>
  <c r="R55" i="1"/>
  <c r="BO56" i="1"/>
  <c r="Y56" i="1"/>
  <c r="BQ59" i="1"/>
  <c r="BO61" i="1"/>
  <c r="R67" i="1"/>
  <c r="BO68" i="1"/>
  <c r="Y68" i="1"/>
  <c r="BO71" i="1"/>
  <c r="R76" i="1"/>
  <c r="BO76" i="1"/>
  <c r="BQ80" i="1"/>
  <c r="BO81" i="1"/>
  <c r="R86" i="1"/>
  <c r="BO86" i="1"/>
  <c r="BR91" i="1"/>
  <c r="R91" i="1"/>
  <c r="BO92" i="1"/>
  <c r="Y92" i="1"/>
  <c r="BO98" i="1"/>
  <c r="BQ98" i="1"/>
  <c r="BR101" i="1"/>
  <c r="BO106" i="1"/>
  <c r="R106" i="1"/>
  <c r="BQ106" i="1"/>
  <c r="BO110" i="1"/>
  <c r="R110" i="1"/>
  <c r="BQ110" i="1"/>
  <c r="BO112" i="1"/>
  <c r="R113" i="1"/>
  <c r="BO123" i="1"/>
  <c r="BR123" i="1" s="1"/>
  <c r="BS123" i="1" s="1"/>
  <c r="BO125" i="1"/>
  <c r="BO127" i="1"/>
  <c r="BO129" i="1"/>
  <c r="BO131" i="1"/>
  <c r="BO135" i="1"/>
  <c r="BO140" i="1"/>
  <c r="BR140" i="1" s="1"/>
  <c r="BS140" i="1" s="1"/>
  <c r="BO149" i="1"/>
  <c r="BO151" i="1"/>
  <c r="BP155" i="1"/>
  <c r="BO164" i="1"/>
  <c r="BP15" i="1"/>
  <c r="BS43" i="1"/>
  <c r="BR51" i="1"/>
  <c r="BT51" i="1" s="1"/>
  <c r="R51" i="1"/>
  <c r="BO52" i="1"/>
  <c r="Y52" i="1"/>
  <c r="BR62" i="1"/>
  <c r="BT62" i="1" s="1"/>
  <c r="BR77" i="1"/>
  <c r="BT77" i="1" s="1"/>
  <c r="R77" i="1"/>
  <c r="BR87" i="1"/>
  <c r="BT87" i="1" s="1"/>
  <c r="R87" i="1"/>
  <c r="BO88" i="1"/>
  <c r="BR88" i="1" s="1"/>
  <c r="Y88" i="1"/>
  <c r="BQ107" i="1"/>
  <c r="BO107" i="1"/>
  <c r="R107" i="1"/>
  <c r="BQ111" i="1"/>
  <c r="BO111" i="1"/>
  <c r="R111" i="1"/>
  <c r="BP121" i="1"/>
  <c r="BP257" i="1" s="1"/>
  <c r="BS124" i="1"/>
  <c r="BR125" i="1"/>
  <c r="BS125" i="1" s="1"/>
  <c r="BR127" i="1"/>
  <c r="BS127" i="1" s="1"/>
  <c r="BO133" i="1"/>
  <c r="BO137" i="1"/>
  <c r="BO141" i="1"/>
  <c r="BO148" i="1"/>
  <c r="BO158" i="1"/>
  <c r="BO161" i="1"/>
  <c r="Y22" i="1"/>
  <c r="BR23" i="1"/>
  <c r="BT23" i="1" s="1"/>
  <c r="R23" i="1"/>
  <c r="BO24" i="1"/>
  <c r="BR24" i="1" s="1"/>
  <c r="Y24" i="1"/>
  <c r="BR39" i="1"/>
  <c r="R39" i="1"/>
  <c r="R41" i="1"/>
  <c r="BQ8" i="1"/>
  <c r="BS8" i="1" s="1"/>
  <c r="R9" i="1"/>
  <c r="Y12" i="1"/>
  <c r="BQ14" i="1"/>
  <c r="BS14" i="1" s="1"/>
  <c r="Y18" i="1"/>
  <c r="BQ20" i="1"/>
  <c r="BQ23" i="1"/>
  <c r="BQ24" i="1"/>
  <c r="BS24" i="1" s="1"/>
  <c r="BO25" i="1"/>
  <c r="R30" i="1"/>
  <c r="BO30" i="1"/>
  <c r="BR35" i="1"/>
  <c r="BS35" i="1" s="1"/>
  <c r="R35" i="1"/>
  <c r="BO36" i="1"/>
  <c r="Y36" i="1"/>
  <c r="BR38" i="1"/>
  <c r="BS38" i="1" s="1"/>
  <c r="BQ39" i="1"/>
  <c r="Y41" i="1"/>
  <c r="BO41" i="1"/>
  <c r="R42" i="1"/>
  <c r="BO42" i="1"/>
  <c r="R47" i="1"/>
  <c r="BO48" i="1"/>
  <c r="BR48" i="1" s="1"/>
  <c r="BS48" i="1" s="1"/>
  <c r="Y48" i="1"/>
  <c r="BR50" i="1"/>
  <c r="BS50" i="1" s="1"/>
  <c r="BQ51" i="1"/>
  <c r="BQ52" i="1"/>
  <c r="BO53" i="1"/>
  <c r="R58" i="1"/>
  <c r="BO58" i="1"/>
  <c r="BR58" i="1" s="1"/>
  <c r="BS58" i="1" s="1"/>
  <c r="BQ62" i="1"/>
  <c r="BS62" i="1" s="1"/>
  <c r="BR64" i="1"/>
  <c r="BS64" i="1" s="1"/>
  <c r="BO65" i="1"/>
  <c r="BR73" i="1"/>
  <c r="BS73" i="1" s="1"/>
  <c r="R73" i="1"/>
  <c r="BO74" i="1"/>
  <c r="BT74" i="1" s="1"/>
  <c r="Y74" i="1"/>
  <c r="BR76" i="1"/>
  <c r="BS76" i="1" s="1"/>
  <c r="BQ77" i="1"/>
  <c r="BS77" i="1" s="1"/>
  <c r="BR83" i="1"/>
  <c r="BS83" i="1" s="1"/>
  <c r="R83" i="1"/>
  <c r="BO84" i="1"/>
  <c r="BR84" i="1" s="1"/>
  <c r="BS84" i="1" s="1"/>
  <c r="Y84" i="1"/>
  <c r="BR86" i="1"/>
  <c r="BS86" i="1" s="1"/>
  <c r="BQ87" i="1"/>
  <c r="BS87" i="1" s="1"/>
  <c r="BQ88" i="1"/>
  <c r="BO89" i="1"/>
  <c r="BO95" i="1"/>
  <c r="BO96" i="1"/>
  <c r="BR96" i="1" s="1"/>
  <c r="BS96" i="1" s="1"/>
  <c r="R96" i="1"/>
  <c r="BN257" i="1"/>
  <c r="BS101" i="1"/>
  <c r="BP102" i="1"/>
  <c r="BO104" i="1"/>
  <c r="Y104" i="1"/>
  <c r="BQ104" i="1"/>
  <c r="BO108" i="1"/>
  <c r="R108" i="1"/>
  <c r="BQ108" i="1"/>
  <c r="BO117" i="1"/>
  <c r="R117" i="1"/>
  <c r="BQ117" i="1"/>
  <c r="BR119" i="1"/>
  <c r="BT119" i="1" s="1"/>
  <c r="R119" i="1"/>
  <c r="BQ119" i="1"/>
  <c r="BO120" i="1"/>
  <c r="BR120" i="1" s="1"/>
  <c r="BS120" i="1" s="1"/>
  <c r="Y120" i="1"/>
  <c r="R120" i="1"/>
  <c r="BQ120" i="1"/>
  <c r="BO138" i="1"/>
  <c r="BR138" i="1" s="1"/>
  <c r="BS138" i="1" s="1"/>
  <c r="BO142" i="1"/>
  <c r="BR142" i="1" s="1"/>
  <c r="BS142" i="1" s="1"/>
  <c r="BS31" i="1"/>
  <c r="R20" i="1"/>
  <c r="BO32" i="1"/>
  <c r="Y32" i="1"/>
  <c r="BO44" i="1"/>
  <c r="Y44" i="1"/>
  <c r="BR52" i="1"/>
  <c r="BR59" i="1"/>
  <c r="BT59" i="1" s="1"/>
  <c r="R59" i="1"/>
  <c r="BO60" i="1"/>
  <c r="Y60" i="1"/>
  <c r="BO70" i="1"/>
  <c r="R70" i="1"/>
  <c r="BO80" i="1"/>
  <c r="Y80" i="1"/>
  <c r="BO94" i="1"/>
  <c r="R94" i="1"/>
  <c r="BT101" i="1"/>
  <c r="BR103" i="1"/>
  <c r="BT103" i="1" s="1"/>
  <c r="R103" i="1"/>
  <c r="BQ105" i="1"/>
  <c r="BO105" i="1"/>
  <c r="BR105" i="1" s="1"/>
  <c r="BS105" i="1" s="1"/>
  <c r="R105" i="1"/>
  <c r="BQ109" i="1"/>
  <c r="BO109" i="1"/>
  <c r="R109" i="1"/>
  <c r="BO113" i="1"/>
  <c r="Y113" i="1"/>
  <c r="BQ113" i="1"/>
  <c r="BO115" i="1"/>
  <c r="BR115" i="1" s="1"/>
  <c r="BS115" i="1" s="1"/>
  <c r="R115" i="1"/>
  <c r="BQ115" i="1"/>
  <c r="BO139" i="1"/>
  <c r="BO143" i="1"/>
  <c r="BO144" i="1"/>
  <c r="BR144" i="1" s="1"/>
  <c r="BO176" i="1"/>
  <c r="R101" i="1"/>
  <c r="R114" i="1"/>
  <c r="BO114" i="1"/>
  <c r="R116" i="1"/>
  <c r="BO116" i="1"/>
  <c r="R118" i="1"/>
  <c r="BO118" i="1"/>
  <c r="Y128" i="1"/>
  <c r="BO128" i="1"/>
  <c r="BQ130" i="1"/>
  <c r="R131" i="1"/>
  <c r="Y132" i="1"/>
  <c r="BO132" i="1"/>
  <c r="BQ134" i="1"/>
  <c r="R135" i="1"/>
  <c r="Y136" i="1"/>
  <c r="BO136" i="1"/>
  <c r="BQ144" i="1"/>
  <c r="BS144" i="1" s="1"/>
  <c r="R145" i="1"/>
  <c r="BR149" i="1"/>
  <c r="BS149" i="1" s="1"/>
  <c r="R149" i="1"/>
  <c r="BO150" i="1"/>
  <c r="Y150" i="1"/>
  <c r="BQ152" i="1"/>
  <c r="BR159" i="1"/>
  <c r="BS159" i="1" s="1"/>
  <c r="R159" i="1"/>
  <c r="R160" i="1"/>
  <c r="BO160" i="1"/>
  <c r="BT160" i="1" s="1"/>
  <c r="BR161" i="1"/>
  <c r="BS161" i="1" s="1"/>
  <c r="BO162" i="1"/>
  <c r="BQ166" i="1"/>
  <c r="BQ167" i="1"/>
  <c r="BR168" i="1"/>
  <c r="BS168" i="1" s="1"/>
  <c r="BR174" i="1"/>
  <c r="BS174" i="1" s="1"/>
  <c r="R174" i="1"/>
  <c r="BO175" i="1"/>
  <c r="Y175" i="1"/>
  <c r="BQ178" i="1"/>
  <c r="BQ179" i="1"/>
  <c r="BO180" i="1"/>
  <c r="BQ182" i="1"/>
  <c r="BO182" i="1"/>
  <c r="R182" i="1"/>
  <c r="BQ186" i="1"/>
  <c r="BO186" i="1"/>
  <c r="R186" i="1"/>
  <c r="BR188" i="1"/>
  <c r="BS188" i="1" s="1"/>
  <c r="BO191" i="1"/>
  <c r="Y191" i="1"/>
  <c r="BQ191" i="1"/>
  <c r="BQ196" i="1"/>
  <c r="BO196" i="1"/>
  <c r="BR196" i="1" s="1"/>
  <c r="R196" i="1"/>
  <c r="BO197" i="1"/>
  <c r="BO202" i="1"/>
  <c r="BO204" i="1"/>
  <c r="BO206" i="1"/>
  <c r="BO208" i="1"/>
  <c r="BO221" i="1"/>
  <c r="R130" i="1"/>
  <c r="BR130" i="1"/>
  <c r="BT130" i="1" s="1"/>
  <c r="R134" i="1"/>
  <c r="BR134" i="1"/>
  <c r="BT134" i="1" s="1"/>
  <c r="R144" i="1"/>
  <c r="BR145" i="1"/>
  <c r="BT145" i="1" s="1"/>
  <c r="BO146" i="1"/>
  <c r="Y146" i="1"/>
  <c r="BO156" i="1"/>
  <c r="R156" i="1"/>
  <c r="BQ160" i="1"/>
  <c r="BS160" i="1" s="1"/>
  <c r="BR163" i="1"/>
  <c r="BT163" i="1" s="1"/>
  <c r="BO170" i="1"/>
  <c r="BO171" i="1"/>
  <c r="R171" i="1"/>
  <c r="BR173" i="1"/>
  <c r="BT173" i="1" s="1"/>
  <c r="R181" i="1"/>
  <c r="BO181" i="1"/>
  <c r="BO183" i="1"/>
  <c r="R183" i="1"/>
  <c r="BQ183" i="1"/>
  <c r="BO187" i="1"/>
  <c r="R187" i="1"/>
  <c r="BQ187" i="1"/>
  <c r="BR190" i="1"/>
  <c r="BS190" i="1" s="1"/>
  <c r="BT190" i="1"/>
  <c r="BQ193" i="1"/>
  <c r="BO193" i="1"/>
  <c r="Y193" i="1"/>
  <c r="BO195" i="1"/>
  <c r="BO215" i="1"/>
  <c r="Y130" i="1"/>
  <c r="Y134" i="1"/>
  <c r="Y144" i="1"/>
  <c r="BQ145" i="1"/>
  <c r="BQ146" i="1"/>
  <c r="BO147" i="1"/>
  <c r="BO153" i="1"/>
  <c r="BO154" i="1"/>
  <c r="R154" i="1"/>
  <c r="BQ156" i="1"/>
  <c r="BO157" i="1"/>
  <c r="BQ163" i="1"/>
  <c r="R165" i="1"/>
  <c r="BO165" i="1"/>
  <c r="BO168" i="1"/>
  <c r="BO169" i="1"/>
  <c r="R169" i="1"/>
  <c r="BT172" i="1"/>
  <c r="R177" i="1"/>
  <c r="BO177" i="1"/>
  <c r="BR177" i="1" s="1"/>
  <c r="BS177" i="1" s="1"/>
  <c r="BQ184" i="1"/>
  <c r="BO184" i="1"/>
  <c r="R184" i="1"/>
  <c r="BQ189" i="1"/>
  <c r="BS189" i="1" s="1"/>
  <c r="BO189" i="1"/>
  <c r="BT189" i="1" s="1"/>
  <c r="Y189" i="1"/>
  <c r="BQ200" i="1"/>
  <c r="BO200" i="1"/>
  <c r="BR200" i="1" s="1"/>
  <c r="R200" i="1"/>
  <c r="BR205" i="1"/>
  <c r="BO218" i="1"/>
  <c r="BO219" i="1"/>
  <c r="BO152" i="1"/>
  <c r="R152" i="1"/>
  <c r="BR166" i="1"/>
  <c r="BT166" i="1" s="1"/>
  <c r="R166" i="1"/>
  <c r="BO167" i="1"/>
  <c r="Y167" i="1"/>
  <c r="BR178" i="1"/>
  <c r="BT178" i="1" s="1"/>
  <c r="R178" i="1"/>
  <c r="BO179" i="1"/>
  <c r="Y179" i="1"/>
  <c r="BO185" i="1"/>
  <c r="BR185" i="1" s="1"/>
  <c r="R185" i="1"/>
  <c r="BQ185" i="1"/>
  <c r="BT188" i="1"/>
  <c r="BO194" i="1"/>
  <c r="BR198" i="1"/>
  <c r="BS198" i="1" s="1"/>
  <c r="BQ198" i="1"/>
  <c r="BO198" i="1"/>
  <c r="R198" i="1"/>
  <c r="BO199" i="1"/>
  <c r="BO201" i="1"/>
  <c r="BO209" i="1"/>
  <c r="BO212" i="1"/>
  <c r="BO213" i="1"/>
  <c r="R188" i="1"/>
  <c r="R192" i="1"/>
  <c r="BQ195" i="1"/>
  <c r="BQ197" i="1"/>
  <c r="BQ199" i="1"/>
  <c r="BQ202" i="1"/>
  <c r="R203" i="1"/>
  <c r="BO203" i="1"/>
  <c r="BQ204" i="1"/>
  <c r="R205" i="1"/>
  <c r="BO205" i="1"/>
  <c r="BQ206" i="1"/>
  <c r="R207" i="1"/>
  <c r="BO207" i="1"/>
  <c r="BQ208" i="1"/>
  <c r="R209" i="1"/>
  <c r="Y210" i="1"/>
  <c r="BO210" i="1"/>
  <c r="BO214" i="1"/>
  <c r="Y214" i="1"/>
  <c r="BQ217" i="1"/>
  <c r="BO220" i="1"/>
  <c r="Y220" i="1"/>
  <c r="BQ223" i="1"/>
  <c r="BO263" i="1"/>
  <c r="BO225" i="1"/>
  <c r="BR225" i="1" s="1"/>
  <c r="BS225" i="1" s="1"/>
  <c r="BO227" i="1"/>
  <c r="BR227" i="1" s="1"/>
  <c r="BS227" i="1" s="1"/>
  <c r="BS229" i="1"/>
  <c r="BS233" i="1"/>
  <c r="BO266" i="1"/>
  <c r="Y195" i="1"/>
  <c r="R197" i="1"/>
  <c r="R199" i="1"/>
  <c r="Y202" i="1"/>
  <c r="BQ203" i="1"/>
  <c r="R204" i="1"/>
  <c r="BQ205" i="1"/>
  <c r="R206" i="1"/>
  <c r="BQ207" i="1"/>
  <c r="R208" i="1"/>
  <c r="BQ210" i="1"/>
  <c r="BO211" i="1"/>
  <c r="Y211" i="1"/>
  <c r="R216" i="1"/>
  <c r="BO216" i="1"/>
  <c r="BR216" i="1" s="1"/>
  <c r="BS216" i="1" s="1"/>
  <c r="R222" i="1"/>
  <c r="BO222" i="1"/>
  <c r="BT229" i="1"/>
  <c r="BT233" i="1"/>
  <c r="R210" i="1"/>
  <c r="BR217" i="1"/>
  <c r="BT217" i="1" s="1"/>
  <c r="R217" i="1"/>
  <c r="BR223" i="1"/>
  <c r="BT223" i="1" s="1"/>
  <c r="R223" i="1"/>
  <c r="BR224" i="1"/>
  <c r="BR226" i="1"/>
  <c r="BS226" i="1" s="1"/>
  <c r="BR228" i="1"/>
  <c r="BS228" i="1" s="1"/>
  <c r="BO264" i="1"/>
  <c r="BO259" i="1"/>
  <c r="BR264" i="1"/>
  <c r="BS264" i="1" s="1"/>
  <c r="R264" i="1"/>
  <c r="BO265" i="1"/>
  <c r="BR265" i="1" s="1"/>
  <c r="BS265" i="1" s="1"/>
  <c r="Y265" i="1"/>
  <c r="BQ268" i="1"/>
  <c r="BQ269" i="1"/>
  <c r="BT270" i="1"/>
  <c r="BQ271" i="1"/>
  <c r="BR271" i="1"/>
  <c r="BT271" i="1" s="1"/>
  <c r="R271" i="1"/>
  <c r="BL288" i="1"/>
  <c r="BR276" i="1"/>
  <c r="BO276" i="1"/>
  <c r="R276" i="1"/>
  <c r="BT279" i="1"/>
  <c r="BT283" i="1"/>
  <c r="BS285" i="1"/>
  <c r="BR260" i="1"/>
  <c r="BT260" i="1" s="1"/>
  <c r="BO261" i="1"/>
  <c r="Y261" i="1"/>
  <c r="BP272" i="1"/>
  <c r="BN288" i="1"/>
  <c r="BR237" i="1"/>
  <c r="BT237" i="1" s="1"/>
  <c r="BR239" i="1"/>
  <c r="BT239" i="1" s="1"/>
  <c r="BR241" i="1"/>
  <c r="BT241" i="1" s="1"/>
  <c r="BO245" i="1"/>
  <c r="BT245" i="1" s="1"/>
  <c r="BQ260" i="1"/>
  <c r="BS260" i="1" s="1"/>
  <c r="BQ261" i="1"/>
  <c r="BO262" i="1"/>
  <c r="R267" i="1"/>
  <c r="BO267" i="1"/>
  <c r="BR267" i="1" s="1"/>
  <c r="BS267" i="1" s="1"/>
  <c r="BP288" i="1"/>
  <c r="R288" i="1" s="1"/>
  <c r="BR274" i="1"/>
  <c r="BS274" i="1" s="1"/>
  <c r="R274" i="1"/>
  <c r="BO274" i="1"/>
  <c r="Y274" i="1"/>
  <c r="BR278" i="1"/>
  <c r="BQ278" i="1"/>
  <c r="BO278" i="1"/>
  <c r="R278" i="1"/>
  <c r="BR280" i="1"/>
  <c r="BQ280" i="1"/>
  <c r="BO280" i="1"/>
  <c r="R280" i="1"/>
  <c r="BR282" i="1"/>
  <c r="BQ282" i="1"/>
  <c r="BO282" i="1"/>
  <c r="R282" i="1"/>
  <c r="BQ284" i="1"/>
  <c r="BR284" i="1"/>
  <c r="BO284" i="1"/>
  <c r="BT284" i="1" s="1"/>
  <c r="R284" i="1"/>
  <c r="R239" i="1"/>
  <c r="R241" i="1"/>
  <c r="R243" i="1"/>
  <c r="BO243" i="1"/>
  <c r="BT243" i="1" s="1"/>
  <c r="BO244" i="1"/>
  <c r="BT244" i="1" s="1"/>
  <c r="R244" i="1"/>
  <c r="BN272" i="1"/>
  <c r="BR268" i="1"/>
  <c r="BT268" i="1" s="1"/>
  <c r="R268" i="1"/>
  <c r="BO269" i="1"/>
  <c r="Y269" i="1"/>
  <c r="BS276" i="1"/>
  <c r="BS286" i="1"/>
  <c r="BM288" i="1"/>
  <c r="BO285" i="1"/>
  <c r="BT285" i="1" s="1"/>
  <c r="R285" i="1"/>
  <c r="BT286" i="1"/>
  <c r="BR287" i="1"/>
  <c r="BQ287" i="1"/>
  <c r="BS287" i="1" s="1"/>
  <c r="BO287" i="1"/>
  <c r="BT287" i="1" s="1"/>
  <c r="R287" i="1"/>
  <c r="BS282" i="1" l="1"/>
  <c r="BS224" i="1"/>
  <c r="BS163" i="1"/>
  <c r="BS145" i="1"/>
  <c r="BT275" i="1"/>
  <c r="BS235" i="1"/>
  <c r="BT192" i="1"/>
  <c r="BS178" i="1"/>
  <c r="BT41" i="1"/>
  <c r="BS39" i="1"/>
  <c r="BS205" i="1"/>
  <c r="BQ288" i="1"/>
  <c r="BS217" i="1"/>
  <c r="BS200" i="1"/>
  <c r="BS134" i="1"/>
  <c r="BS130" i="1"/>
  <c r="BT174" i="1"/>
  <c r="BS119" i="1"/>
  <c r="BS103" i="1"/>
  <c r="BS88" i="1"/>
  <c r="BS51" i="1"/>
  <c r="BS122" i="1"/>
  <c r="BT43" i="1"/>
  <c r="BT235" i="1"/>
  <c r="BS223" i="1"/>
  <c r="BS196" i="1"/>
  <c r="BS268" i="1"/>
  <c r="BS271" i="1"/>
  <c r="BS166" i="1"/>
  <c r="BS52" i="1"/>
  <c r="BS23" i="1"/>
  <c r="BS59" i="1"/>
  <c r="BT31" i="1"/>
  <c r="BT282" i="1"/>
  <c r="BT280" i="1"/>
  <c r="BT278" i="1"/>
  <c r="BQ272" i="1"/>
  <c r="BS284" i="1"/>
  <c r="BS288" i="1" s="1"/>
  <c r="BS280" i="1"/>
  <c r="BS278" i="1"/>
  <c r="BS185" i="1"/>
  <c r="BS15" i="1"/>
  <c r="BR262" i="1"/>
  <c r="BS262" i="1" s="1"/>
  <c r="BR191" i="1"/>
  <c r="BS191" i="1" s="1"/>
  <c r="BR180" i="1"/>
  <c r="BS180" i="1" s="1"/>
  <c r="BR288" i="1"/>
  <c r="BT276" i="1"/>
  <c r="BR269" i="1"/>
  <c r="BS269" i="1" s="1"/>
  <c r="BT264" i="1"/>
  <c r="BS237" i="1"/>
  <c r="BT226" i="1"/>
  <c r="BS239" i="1"/>
  <c r="BT227" i="1"/>
  <c r="BR210" i="1"/>
  <c r="BS210" i="1" s="1"/>
  <c r="BR194" i="1"/>
  <c r="BS194" i="1" s="1"/>
  <c r="BR207" i="1"/>
  <c r="BS207" i="1" s="1"/>
  <c r="BT200" i="1"/>
  <c r="BT147" i="1"/>
  <c r="BR147" i="1"/>
  <c r="BS147" i="1" s="1"/>
  <c r="BR170" i="1"/>
  <c r="BS170" i="1" s="1"/>
  <c r="BR156" i="1"/>
  <c r="BS156" i="1" s="1"/>
  <c r="BT204" i="1"/>
  <c r="BR204" i="1"/>
  <c r="BS204" i="1" s="1"/>
  <c r="BT196" i="1"/>
  <c r="BR186" i="1"/>
  <c r="BS186" i="1" s="1"/>
  <c r="BR165" i="1"/>
  <c r="BS165" i="1" s="1"/>
  <c r="BT144" i="1"/>
  <c r="BR139" i="1"/>
  <c r="BS139" i="1" s="1"/>
  <c r="BO99" i="1"/>
  <c r="BR80" i="1"/>
  <c r="BT80" i="1" s="1"/>
  <c r="BR60" i="1"/>
  <c r="BS60" i="1" s="1"/>
  <c r="BT159" i="1"/>
  <c r="BT138" i="1"/>
  <c r="BQ102" i="1"/>
  <c r="BO102" i="1"/>
  <c r="Y102" i="1"/>
  <c r="BR102" i="1"/>
  <c r="R102" i="1"/>
  <c r="BT96" i="1"/>
  <c r="BR65" i="1"/>
  <c r="BS65" i="1" s="1"/>
  <c r="BS173" i="1"/>
  <c r="BT148" i="1"/>
  <c r="BR148" i="1"/>
  <c r="BS148" i="1" s="1"/>
  <c r="BR137" i="1"/>
  <c r="BS137" i="1" s="1"/>
  <c r="BR133" i="1"/>
  <c r="BS133" i="1" s="1"/>
  <c r="BO121" i="1"/>
  <c r="Y121" i="1"/>
  <c r="BR121" i="1"/>
  <c r="R121" i="1"/>
  <c r="BQ121" i="1"/>
  <c r="BT149" i="1"/>
  <c r="BR129" i="1"/>
  <c r="BS129" i="1" s="1"/>
  <c r="BR110" i="1"/>
  <c r="BS110" i="1" s="1"/>
  <c r="BT86" i="1"/>
  <c r="BT76" i="1"/>
  <c r="BR68" i="1"/>
  <c r="BS68" i="1" s="1"/>
  <c r="BR45" i="1"/>
  <c r="BS45" i="1" s="1"/>
  <c r="BT38" i="1"/>
  <c r="BT22" i="1"/>
  <c r="BT55" i="1"/>
  <c r="BR9" i="1"/>
  <c r="BT9" i="1" s="1"/>
  <c r="BR85" i="1"/>
  <c r="BS85" i="1" s="1"/>
  <c r="BT64" i="1"/>
  <c r="BR57" i="1"/>
  <c r="BS57" i="1" s="1"/>
  <c r="BR21" i="1"/>
  <c r="BS21" i="1" s="1"/>
  <c r="BR97" i="1"/>
  <c r="BS97" i="1" s="1"/>
  <c r="BR37" i="1"/>
  <c r="BS37" i="1" s="1"/>
  <c r="BR26" i="1"/>
  <c r="BS26" i="1" s="1"/>
  <c r="BT27" i="1"/>
  <c r="BR17" i="1"/>
  <c r="BT17" i="1" s="1"/>
  <c r="BR202" i="1"/>
  <c r="BS202" i="1" s="1"/>
  <c r="BT105" i="1"/>
  <c r="BR94" i="1"/>
  <c r="BS94" i="1" s="1"/>
  <c r="BR44" i="1"/>
  <c r="BS44" i="1" s="1"/>
  <c r="BR53" i="1"/>
  <c r="BS53" i="1" s="1"/>
  <c r="BR25" i="1"/>
  <c r="BS25" i="1" s="1"/>
  <c r="BR169" i="1"/>
  <c r="BS169" i="1" s="1"/>
  <c r="BR158" i="1"/>
  <c r="BS158" i="1" s="1"/>
  <c r="BR141" i="1"/>
  <c r="BS141" i="1" s="1"/>
  <c r="BT141" i="1"/>
  <c r="BR164" i="1"/>
  <c r="BS164" i="1" s="1"/>
  <c r="BR151" i="1"/>
  <c r="BS151" i="1" s="1"/>
  <c r="BT127" i="1"/>
  <c r="BT123" i="1"/>
  <c r="BR112" i="1"/>
  <c r="BS112" i="1" s="1"/>
  <c r="BT112" i="1"/>
  <c r="BR92" i="1"/>
  <c r="BS92" i="1" s="1"/>
  <c r="BR42" i="1"/>
  <c r="BS42" i="1" s="1"/>
  <c r="BR28" i="1"/>
  <c r="BS28" i="1" s="1"/>
  <c r="BT8" i="1"/>
  <c r="BO15" i="1"/>
  <c r="BT47" i="1"/>
  <c r="BR63" i="1"/>
  <c r="BS63" i="1" s="1"/>
  <c r="BR54" i="1"/>
  <c r="BS54" i="1" s="1"/>
  <c r="BQ46" i="1"/>
  <c r="BR46" i="1"/>
  <c r="Y46" i="1"/>
  <c r="BO46" i="1"/>
  <c r="R46" i="1"/>
  <c r="BO40" i="1"/>
  <c r="Y40" i="1"/>
  <c r="BR40" i="1"/>
  <c r="BQ40" i="1"/>
  <c r="R40" i="1"/>
  <c r="BR220" i="1"/>
  <c r="BS220" i="1" s="1"/>
  <c r="BR195" i="1"/>
  <c r="BS195" i="1" s="1"/>
  <c r="BR118" i="1"/>
  <c r="BS118" i="1" s="1"/>
  <c r="BR114" i="1"/>
  <c r="BS114" i="1" s="1"/>
  <c r="BR143" i="1"/>
  <c r="BS143" i="1" s="1"/>
  <c r="BO288" i="1"/>
  <c r="BT274" i="1"/>
  <c r="BT267" i="1"/>
  <c r="BR259" i="1"/>
  <c r="BO272" i="1"/>
  <c r="BS241" i="1"/>
  <c r="BT228" i="1"/>
  <c r="BT224" i="1"/>
  <c r="BT266" i="1"/>
  <c r="BR266" i="1"/>
  <c r="BS266" i="1" s="1"/>
  <c r="BT225" i="1"/>
  <c r="BR219" i="1"/>
  <c r="BS219" i="1" s="1"/>
  <c r="BR214" i="1"/>
  <c r="BS214" i="1" s="1"/>
  <c r="BR212" i="1"/>
  <c r="BS212" i="1" s="1"/>
  <c r="BR218" i="1"/>
  <c r="BS218" i="1" s="1"/>
  <c r="BR211" i="1"/>
  <c r="BS211" i="1" s="1"/>
  <c r="BR203" i="1"/>
  <c r="BS203" i="1" s="1"/>
  <c r="BR184" i="1"/>
  <c r="BS184" i="1" s="1"/>
  <c r="BT168" i="1"/>
  <c r="BT215" i="1"/>
  <c r="BR215" i="1"/>
  <c r="BS215" i="1" s="1"/>
  <c r="BR187" i="1"/>
  <c r="BS187" i="1" s="1"/>
  <c r="BR183" i="1"/>
  <c r="BS183" i="1" s="1"/>
  <c r="BR146" i="1"/>
  <c r="BS146" i="1" s="1"/>
  <c r="BR208" i="1"/>
  <c r="BS208" i="1" s="1"/>
  <c r="BR197" i="1"/>
  <c r="BS197" i="1" s="1"/>
  <c r="BR175" i="1"/>
  <c r="BS175" i="1" s="1"/>
  <c r="BR150" i="1"/>
  <c r="BS150" i="1" s="1"/>
  <c r="BR70" i="1"/>
  <c r="BS70" i="1" s="1"/>
  <c r="BR154" i="1"/>
  <c r="BS154" i="1" s="1"/>
  <c r="BT142" i="1"/>
  <c r="BT120" i="1"/>
  <c r="BR108" i="1"/>
  <c r="BS108" i="1" s="1"/>
  <c r="BR104" i="1"/>
  <c r="BS104" i="1" s="1"/>
  <c r="BR89" i="1"/>
  <c r="BS89" i="1" s="1"/>
  <c r="BT48" i="1"/>
  <c r="BQ15" i="1"/>
  <c r="BT161" i="1"/>
  <c r="BR135" i="1"/>
  <c r="BS135" i="1" s="1"/>
  <c r="BR131" i="1"/>
  <c r="BS131" i="1" s="1"/>
  <c r="BT52" i="1"/>
  <c r="BQ155" i="1"/>
  <c r="BR155" i="1"/>
  <c r="R155" i="1"/>
  <c r="BO155" i="1"/>
  <c r="BT140" i="1"/>
  <c r="BR98" i="1"/>
  <c r="BT98" i="1" s="1"/>
  <c r="BR81" i="1"/>
  <c r="BS81" i="1" s="1"/>
  <c r="BR71" i="1"/>
  <c r="BS71" i="1" s="1"/>
  <c r="BR67" i="1"/>
  <c r="BS67" i="1" s="1"/>
  <c r="BT50" i="1"/>
  <c r="BR33" i="1"/>
  <c r="BS33" i="1" s="1"/>
  <c r="BT10" i="1"/>
  <c r="BR69" i="1"/>
  <c r="BS69" i="1" s="1"/>
  <c r="BR18" i="1"/>
  <c r="BT18" i="1" s="1"/>
  <c r="BR20" i="1"/>
  <c r="BT20" i="1" s="1"/>
  <c r="BT91" i="1"/>
  <c r="BR82" i="1"/>
  <c r="BS82" i="1" s="1"/>
  <c r="BR72" i="1"/>
  <c r="BS72" i="1" s="1"/>
  <c r="BR66" i="1"/>
  <c r="BS66" i="1" s="1"/>
  <c r="BR49" i="1"/>
  <c r="BS49" i="1" s="1"/>
  <c r="BR29" i="1"/>
  <c r="BS29" i="1" s="1"/>
  <c r="BR14" i="1"/>
  <c r="BT14" i="1" s="1"/>
  <c r="BR11" i="1"/>
  <c r="BT19" i="1"/>
  <c r="BR263" i="1"/>
  <c r="BS263" i="1" s="1"/>
  <c r="BR199" i="1"/>
  <c r="BS199" i="1" s="1"/>
  <c r="BT177" i="1"/>
  <c r="BR209" i="1"/>
  <c r="BS209" i="1" s="1"/>
  <c r="BR162" i="1"/>
  <c r="BS162" i="1" s="1"/>
  <c r="BR261" i="1"/>
  <c r="BS261" i="1" s="1"/>
  <c r="BT265" i="1"/>
  <c r="BT216" i="1"/>
  <c r="BR222" i="1"/>
  <c r="BS222" i="1" s="1"/>
  <c r="BR213" i="1"/>
  <c r="BS213" i="1" s="1"/>
  <c r="BT205" i="1"/>
  <c r="BR201" i="1"/>
  <c r="BS201" i="1" s="1"/>
  <c r="BT198" i="1"/>
  <c r="BT185" i="1"/>
  <c r="BR157" i="1"/>
  <c r="BS157" i="1" s="1"/>
  <c r="BR193" i="1"/>
  <c r="BS193" i="1" s="1"/>
  <c r="BR181" i="1"/>
  <c r="BS181" i="1" s="1"/>
  <c r="BR171" i="1"/>
  <c r="BS171" i="1" s="1"/>
  <c r="BR221" i="1"/>
  <c r="BS221" i="1" s="1"/>
  <c r="BR206" i="1"/>
  <c r="BS206" i="1" s="1"/>
  <c r="BR182" i="1"/>
  <c r="BS182" i="1" s="1"/>
  <c r="BR153" i="1"/>
  <c r="BS153" i="1" s="1"/>
  <c r="BR136" i="1"/>
  <c r="BS136" i="1" s="1"/>
  <c r="BR132" i="1"/>
  <c r="BS132" i="1" s="1"/>
  <c r="BR128" i="1"/>
  <c r="BS128" i="1" s="1"/>
  <c r="BR116" i="1"/>
  <c r="BS116" i="1" s="1"/>
  <c r="BR176" i="1"/>
  <c r="BS176" i="1" s="1"/>
  <c r="BR167" i="1"/>
  <c r="BS167" i="1" s="1"/>
  <c r="BT115" i="1"/>
  <c r="BR32" i="1"/>
  <c r="BS32" i="1" s="1"/>
  <c r="BR179" i="1"/>
  <c r="BS179" i="1" s="1"/>
  <c r="BR117" i="1"/>
  <c r="BT117" i="1" s="1"/>
  <c r="BR111" i="1"/>
  <c r="BS111" i="1" s="1"/>
  <c r="BR107" i="1"/>
  <c r="BS107" i="1" s="1"/>
  <c r="BT84" i="1"/>
  <c r="BT58" i="1"/>
  <c r="BT24" i="1"/>
  <c r="BT88" i="1"/>
  <c r="BR152" i="1"/>
  <c r="BS152" i="1" s="1"/>
  <c r="BT125" i="1"/>
  <c r="BR106" i="1"/>
  <c r="BS106" i="1" s="1"/>
  <c r="BR95" i="1"/>
  <c r="BS95" i="1" s="1"/>
  <c r="BQ99" i="1"/>
  <c r="BR61" i="1"/>
  <c r="BS61" i="1" s="1"/>
  <c r="BR56" i="1"/>
  <c r="BS56" i="1" s="1"/>
  <c r="BT39" i="1"/>
  <c r="BR30" i="1"/>
  <c r="BS30" i="1" s="1"/>
  <c r="BP78" i="1"/>
  <c r="BR90" i="1"/>
  <c r="BS90" i="1" s="1"/>
  <c r="BR113" i="1"/>
  <c r="BS113" i="1" s="1"/>
  <c r="BR93" i="1"/>
  <c r="BS93" i="1" s="1"/>
  <c r="BR109" i="1"/>
  <c r="BT109" i="1" s="1"/>
  <c r="BT83" i="1"/>
  <c r="BT73" i="1"/>
  <c r="BQ34" i="1"/>
  <c r="BR34" i="1"/>
  <c r="BO34" i="1"/>
  <c r="Y34" i="1"/>
  <c r="R34" i="1"/>
  <c r="BT13" i="1"/>
  <c r="BR36" i="1"/>
  <c r="BS36" i="1" s="1"/>
  <c r="BN289" i="1"/>
  <c r="BN4" i="1" s="1"/>
  <c r="BT35" i="1"/>
  <c r="BS80" i="1" l="1"/>
  <c r="BS18" i="1"/>
  <c r="BT155" i="1"/>
  <c r="BT203" i="1"/>
  <c r="BT85" i="1"/>
  <c r="BR15" i="1"/>
  <c r="BT44" i="1"/>
  <c r="BT183" i="1"/>
  <c r="BT34" i="1"/>
  <c r="BT61" i="1"/>
  <c r="BT106" i="1"/>
  <c r="BT136" i="1"/>
  <c r="BT182" i="1"/>
  <c r="BT221" i="1"/>
  <c r="BT193" i="1"/>
  <c r="BT49" i="1"/>
  <c r="BT72" i="1"/>
  <c r="BS155" i="1"/>
  <c r="BT89" i="1"/>
  <c r="BT150" i="1"/>
  <c r="BT197" i="1"/>
  <c r="BT118" i="1"/>
  <c r="BT220" i="1"/>
  <c r="BT94" i="1"/>
  <c r="BT65" i="1"/>
  <c r="BS20" i="1"/>
  <c r="BT30" i="1"/>
  <c r="BS34" i="1"/>
  <c r="BT56" i="1"/>
  <c r="BT132" i="1"/>
  <c r="BT206" i="1"/>
  <c r="BT167" i="1"/>
  <c r="BT11" i="1"/>
  <c r="BT29" i="1"/>
  <c r="BT66" i="1"/>
  <c r="BT82" i="1"/>
  <c r="BT175" i="1"/>
  <c r="BT208" i="1"/>
  <c r="BT114" i="1"/>
  <c r="BT195" i="1"/>
  <c r="BT110" i="1"/>
  <c r="BT60" i="1"/>
  <c r="BT139" i="1"/>
  <c r="BT207" i="1"/>
  <c r="BT187" i="1"/>
  <c r="BT218" i="1"/>
  <c r="BT214" i="1"/>
  <c r="BT46" i="1"/>
  <c r="BT131" i="1"/>
  <c r="BT25" i="1"/>
  <c r="BT222" i="1"/>
  <c r="BT210" i="1"/>
  <c r="BS109" i="1"/>
  <c r="BT269" i="1"/>
  <c r="BP4" i="1"/>
  <c r="BT113" i="1"/>
  <c r="BR272" i="1"/>
  <c r="BS259" i="1"/>
  <c r="BS272" i="1" s="1"/>
  <c r="BT93" i="1"/>
  <c r="BT90" i="1"/>
  <c r="BT32" i="1"/>
  <c r="BT176" i="1"/>
  <c r="BT128" i="1"/>
  <c r="BT171" i="1"/>
  <c r="BT157" i="1"/>
  <c r="BT201" i="1"/>
  <c r="BT162" i="1"/>
  <c r="BT199" i="1"/>
  <c r="BT263" i="1"/>
  <c r="BT69" i="1"/>
  <c r="BT81" i="1"/>
  <c r="BP289" i="1"/>
  <c r="R289" i="1" s="1"/>
  <c r="R4" i="1" s="1"/>
  <c r="BT108" i="1"/>
  <c r="BT146" i="1"/>
  <c r="BT154" i="1"/>
  <c r="BT179" i="1"/>
  <c r="BT259" i="1"/>
  <c r="BS40" i="1"/>
  <c r="BS46" i="1"/>
  <c r="BT63" i="1"/>
  <c r="BT15" i="1"/>
  <c r="BT135" i="1"/>
  <c r="BT164" i="1"/>
  <c r="BT53" i="1"/>
  <c r="BT202" i="1"/>
  <c r="BT37" i="1"/>
  <c r="BT21" i="1"/>
  <c r="BT45" i="1"/>
  <c r="BT129" i="1"/>
  <c r="BT133" i="1"/>
  <c r="BR99" i="1"/>
  <c r="BT186" i="1"/>
  <c r="BT156" i="1"/>
  <c r="BT191" i="1"/>
  <c r="BT262" i="1"/>
  <c r="BS117" i="1"/>
  <c r="BQ78" i="1"/>
  <c r="BT209" i="1"/>
  <c r="BT261" i="1"/>
  <c r="BT107" i="1"/>
  <c r="BT95" i="1"/>
  <c r="BR257" i="1"/>
  <c r="BT152" i="1"/>
  <c r="BT169" i="1"/>
  <c r="BS98" i="1"/>
  <c r="BS99" i="1" s="1"/>
  <c r="BT116" i="1"/>
  <c r="BT181" i="1"/>
  <c r="BT153" i="1"/>
  <c r="BT213" i="1"/>
  <c r="BT33" i="1"/>
  <c r="BT71" i="1"/>
  <c r="BT104" i="1"/>
  <c r="BT70" i="1"/>
  <c r="BT184" i="1"/>
  <c r="BT212" i="1"/>
  <c r="BT211" i="1"/>
  <c r="BT288" i="1"/>
  <c r="BT143" i="1"/>
  <c r="BT54" i="1"/>
  <c r="BT67" i="1"/>
  <c r="BT28" i="1"/>
  <c r="BT92" i="1"/>
  <c r="BT151" i="1"/>
  <c r="BT111" i="1"/>
  <c r="BT158" i="1"/>
  <c r="BT42" i="1"/>
  <c r="BR78" i="1"/>
  <c r="BR289" i="1" s="1"/>
  <c r="BR4" i="1" s="1"/>
  <c r="BS4" i="1" s="1"/>
  <c r="BS17" i="1"/>
  <c r="BT26" i="1"/>
  <c r="BT97" i="1"/>
  <c r="BT57" i="1"/>
  <c r="BT68" i="1"/>
  <c r="BT137" i="1"/>
  <c r="BT102" i="1"/>
  <c r="BO257" i="1"/>
  <c r="BT170" i="1"/>
  <c r="BT165" i="1"/>
  <c r="BT194" i="1"/>
  <c r="BT180" i="1"/>
  <c r="BT219" i="1"/>
  <c r="BT40" i="1"/>
  <c r="BO78" i="1"/>
  <c r="BS121" i="1"/>
  <c r="BT121" i="1"/>
  <c r="BT36" i="1"/>
  <c r="BQ257" i="1"/>
  <c r="BS102" i="1"/>
  <c r="BS257" i="1" l="1"/>
  <c r="BT99" i="1"/>
  <c r="BT78" i="1"/>
  <c r="BO4" i="1"/>
  <c r="BS78" i="1"/>
  <c r="BS289" i="1" s="1"/>
  <c r="BQ4" i="1"/>
  <c r="BO289" i="1"/>
  <c r="BQ289" i="1"/>
  <c r="BT272" i="1"/>
  <c r="BT257" i="1"/>
  <c r="BT289" i="1" s="1"/>
  <c r="BT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st3121</author>
    <author>st2045</author>
    <author>小森 崇伸</author>
  </authors>
  <commentList>
    <comment ref="BM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当年度開始日の前日</t>
        </r>
      </text>
    </comment>
    <comment ref="O7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除売却日を入力</t>
        </r>
      </text>
    </comment>
    <comment ref="BN246" authorId="2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物品157～物品166
調査判明分　手打ち
来期数式戻す
</t>
        </r>
      </text>
    </comment>
    <comment ref="BO246" authorId="2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物品157～物品166
調査判明分　手打ち
来期数式戻す
</t>
        </r>
      </text>
    </comment>
    <comment ref="BP246" authorId="2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物品157～物品166
調査判明分　手打ち
来期数式戻す
</t>
        </r>
      </text>
    </comment>
  </commentList>
</comments>
</file>

<file path=xl/sharedStrings.xml><?xml version="1.0" encoding="utf-8"?>
<sst xmlns="http://schemas.openxmlformats.org/spreadsheetml/2006/main" count="2877" uniqueCount="757">
  <si>
    <t>固定資産一覧表</t>
    <rPh sb="0" eb="2">
      <t>コテイ</t>
    </rPh>
    <rPh sb="2" eb="4">
      <t>シサン</t>
    </rPh>
    <rPh sb="4" eb="6">
      <t>イチラン</t>
    </rPh>
    <rPh sb="6" eb="7">
      <t>ヒョウ</t>
    </rPh>
    <phoneticPr fontId="4"/>
  </si>
  <si>
    <t>基準日</t>
    <rPh sb="0" eb="2">
      <t>キジュン</t>
    </rPh>
    <rPh sb="2" eb="3">
      <t>ビ</t>
    </rPh>
    <phoneticPr fontId="4"/>
  </si>
  <si>
    <r>
      <t>①基本項目</t>
    </r>
    <r>
      <rPr>
        <sz val="9"/>
        <color theme="1"/>
        <rFont val="ＭＳ Ｐゴシック"/>
        <family val="3"/>
        <charset val="128"/>
        <scheme val="minor"/>
      </rPr>
      <t>（新地方公会計モデルに項目を追加）</t>
    </r>
    <rPh sb="1" eb="3">
      <t>キホン</t>
    </rPh>
    <rPh sb="3" eb="5">
      <t>コウモク</t>
    </rPh>
    <phoneticPr fontId="4"/>
  </si>
  <si>
    <r>
      <t>②追加項目</t>
    </r>
    <r>
      <rPr>
        <sz val="9"/>
        <color theme="1"/>
        <rFont val="ＭＳ Ｐゴシック"/>
        <family val="3"/>
        <charset val="128"/>
        <scheme val="minor"/>
      </rPr>
      <t>（公共施設マネジメント等に活用
するための項目を追加）</t>
    </r>
    <rPh sb="1" eb="3">
      <t>ツイカ</t>
    </rPh>
    <rPh sb="3" eb="5">
      <t>コウモク</t>
    </rPh>
    <phoneticPr fontId="4"/>
  </si>
  <si>
    <t>番号</t>
  </si>
  <si>
    <t>枝番</t>
  </si>
  <si>
    <t>所在地</t>
  </si>
  <si>
    <t>所属(部局等)</t>
  </si>
  <si>
    <t>勘定科目
(種目・種別)</t>
    <phoneticPr fontId="4"/>
  </si>
  <si>
    <t>件名(施設名)</t>
  </si>
  <si>
    <t>リース
区分</t>
    <phoneticPr fontId="4"/>
  </si>
  <si>
    <t>耐用年数分類
(構造)</t>
    <phoneticPr fontId="4"/>
  </si>
  <si>
    <t>耐用
年数</t>
    <phoneticPr fontId="4"/>
  </si>
  <si>
    <t>取得
年月日</t>
    <phoneticPr fontId="4"/>
  </si>
  <si>
    <t>供用開始
年月日</t>
    <phoneticPr fontId="4"/>
  </si>
  <si>
    <t>取得価額等</t>
  </si>
  <si>
    <t>所有割合</t>
    <rPh sb="0" eb="2">
      <t>ショユウ</t>
    </rPh>
    <rPh sb="2" eb="4">
      <t>ワリアイ</t>
    </rPh>
    <phoneticPr fontId="4"/>
  </si>
  <si>
    <t>増減異動
年月日</t>
    <phoneticPr fontId="4"/>
  </si>
  <si>
    <t>増減異動前
簿価</t>
    <phoneticPr fontId="4"/>
  </si>
  <si>
    <t>増減異動
事由</t>
    <phoneticPr fontId="4"/>
  </si>
  <si>
    <t>今回増加額</t>
  </si>
  <si>
    <t>有償取得額</t>
  </si>
  <si>
    <t>無償所管換
増分</t>
    <phoneticPr fontId="4"/>
  </si>
  <si>
    <t>その他無償
取得分</t>
    <phoneticPr fontId="4"/>
  </si>
  <si>
    <t>調査判明増分</t>
  </si>
  <si>
    <t>振替増額</t>
  </si>
  <si>
    <t>評価等増額</t>
  </si>
  <si>
    <t>今回減少額</t>
    <phoneticPr fontId="4"/>
  </si>
  <si>
    <t>除売却額</t>
  </si>
  <si>
    <t>無償所管換
減分</t>
    <phoneticPr fontId="4"/>
  </si>
  <si>
    <t>その他無償
譲渡分</t>
    <phoneticPr fontId="4"/>
  </si>
  <si>
    <t>誤記載減少分</t>
  </si>
  <si>
    <t>振替・分割減額</t>
  </si>
  <si>
    <t>減価償却額</t>
  </si>
  <si>
    <t>評価等減額</t>
  </si>
  <si>
    <t>増減異動後簿価
（期末簿価）</t>
    <phoneticPr fontId="4"/>
  </si>
  <si>
    <t>会計
区分</t>
    <phoneticPr fontId="4"/>
  </si>
  <si>
    <t>予算執行
科目</t>
    <phoneticPr fontId="4"/>
  </si>
  <si>
    <t>用途</t>
  </si>
  <si>
    <t>事業分類</t>
    <phoneticPr fontId="4"/>
  </si>
  <si>
    <t>開始時
見積資産</t>
    <phoneticPr fontId="4"/>
  </si>
  <si>
    <t>各種属性
情報</t>
    <phoneticPr fontId="4"/>
  </si>
  <si>
    <t>売却可能
区分</t>
    <phoneticPr fontId="4"/>
  </si>
  <si>
    <t>時価等</t>
  </si>
  <si>
    <t>完全除却
済記号</t>
    <phoneticPr fontId="4"/>
  </si>
  <si>
    <t>数量
(面積)</t>
    <phoneticPr fontId="4"/>
  </si>
  <si>
    <t>単位</t>
    <rPh sb="0" eb="2">
      <t>タンイ</t>
    </rPh>
    <phoneticPr fontId="4"/>
  </si>
  <si>
    <t>階数
(建物)</t>
    <phoneticPr fontId="4"/>
  </si>
  <si>
    <t>地目
（土地）</t>
    <phoneticPr fontId="4"/>
  </si>
  <si>
    <t>稼働
年数</t>
    <phoneticPr fontId="4"/>
  </si>
  <si>
    <t>目的別
資産区分</t>
    <phoneticPr fontId="4"/>
  </si>
  <si>
    <t>減価償却
累計額</t>
    <phoneticPr fontId="4"/>
  </si>
  <si>
    <t>財産区分</t>
    <phoneticPr fontId="4"/>
  </si>
  <si>
    <t>公有財産
台帳番号</t>
    <phoneticPr fontId="4"/>
  </si>
  <si>
    <t>法定台帳
番号</t>
    <phoneticPr fontId="4"/>
  </si>
  <si>
    <t>取得財源
内訳</t>
    <phoneticPr fontId="4"/>
  </si>
  <si>
    <t>耐震診断状況
（建物）</t>
    <phoneticPr fontId="4"/>
  </si>
  <si>
    <t>耐震化状況
(建物)</t>
    <phoneticPr fontId="4"/>
  </si>
  <si>
    <t>長寿命化履歴</t>
    <rPh sb="0" eb="1">
      <t>チョウ</t>
    </rPh>
    <rPh sb="1" eb="4">
      <t>ジュミョウカ</t>
    </rPh>
    <rPh sb="4" eb="6">
      <t>リレキ</t>
    </rPh>
    <phoneticPr fontId="4"/>
  </si>
  <si>
    <t>複合化状況</t>
    <phoneticPr fontId="4"/>
  </si>
  <si>
    <t>利用者数（件数）</t>
    <phoneticPr fontId="4"/>
  </si>
  <si>
    <t>稼働率</t>
    <phoneticPr fontId="4"/>
  </si>
  <si>
    <t>運営
方式</t>
    <phoneticPr fontId="4"/>
  </si>
  <si>
    <t>運営
時間</t>
    <phoneticPr fontId="4"/>
  </si>
  <si>
    <t>職員
人数</t>
    <phoneticPr fontId="4"/>
  </si>
  <si>
    <t>ランニング
コスト</t>
    <phoneticPr fontId="4"/>
  </si>
  <si>
    <t>経過年数</t>
    <rPh sb="0" eb="2">
      <t>ケイカ</t>
    </rPh>
    <rPh sb="2" eb="4">
      <t>ネンスウ</t>
    </rPh>
    <phoneticPr fontId="4"/>
  </si>
  <si>
    <t>減価償却累計額（仮計算）</t>
    <rPh sb="0" eb="2">
      <t>ゲンカ</t>
    </rPh>
    <rPh sb="2" eb="4">
      <t>ショウキャク</t>
    </rPh>
    <rPh sb="4" eb="7">
      <t>ルイケイガク</t>
    </rPh>
    <rPh sb="8" eb="9">
      <t>カリ</t>
    </rPh>
    <rPh sb="9" eb="11">
      <t>ケイサン</t>
    </rPh>
    <phoneticPr fontId="4"/>
  </si>
  <si>
    <t>前期末減価償却累計額</t>
    <rPh sb="0" eb="3">
      <t>ゼンキマツ</t>
    </rPh>
    <rPh sb="3" eb="5">
      <t>ゲンカ</t>
    </rPh>
    <rPh sb="5" eb="7">
      <t>ショウキャク</t>
    </rPh>
    <rPh sb="7" eb="10">
      <t>ルイケイガク</t>
    </rPh>
    <phoneticPr fontId="4"/>
  </si>
  <si>
    <t>前年度末簿価</t>
    <rPh sb="0" eb="3">
      <t>ゼンネンド</t>
    </rPh>
    <rPh sb="3" eb="4">
      <t>マツ</t>
    </rPh>
    <rPh sb="4" eb="6">
      <t>ボカ</t>
    </rPh>
    <phoneticPr fontId="4"/>
  </si>
  <si>
    <t>当期増減額</t>
    <rPh sb="0" eb="2">
      <t>トウキ</t>
    </rPh>
    <rPh sb="2" eb="5">
      <t>ゾウゲンガク</t>
    </rPh>
    <phoneticPr fontId="4"/>
  </si>
  <si>
    <t>当期減少
取得価額等</t>
    <rPh sb="0" eb="2">
      <t>トウキ</t>
    </rPh>
    <rPh sb="2" eb="4">
      <t>ゲンショウ</t>
    </rPh>
    <rPh sb="5" eb="7">
      <t>シュトク</t>
    </rPh>
    <rPh sb="7" eb="9">
      <t>カガク</t>
    </rPh>
    <rPh sb="9" eb="10">
      <t>トウ</t>
    </rPh>
    <phoneticPr fontId="4"/>
  </si>
  <si>
    <t>当期減価償却額</t>
    <rPh sb="0" eb="2">
      <t>トウキ</t>
    </rPh>
    <rPh sb="2" eb="4">
      <t>ゲンカ</t>
    </rPh>
    <rPh sb="4" eb="7">
      <t>ショウキャクガク</t>
    </rPh>
    <phoneticPr fontId="4"/>
  </si>
  <si>
    <t>減価償却
累計額</t>
    <rPh sb="0" eb="2">
      <t>ゲンカ</t>
    </rPh>
    <rPh sb="2" eb="4">
      <t>ショウキャク</t>
    </rPh>
    <rPh sb="5" eb="7">
      <t>ルイケイ</t>
    </rPh>
    <rPh sb="7" eb="8">
      <t>ガク</t>
    </rPh>
    <phoneticPr fontId="4"/>
  </si>
  <si>
    <t>当期末簿価</t>
    <rPh sb="0" eb="2">
      <t>トウキ</t>
    </rPh>
    <rPh sb="2" eb="3">
      <t>マツ</t>
    </rPh>
    <rPh sb="3" eb="5">
      <t>ボカ</t>
    </rPh>
    <phoneticPr fontId="4"/>
  </si>
  <si>
    <t>土地1</t>
    <rPh sb="0" eb="2">
      <t>トチ</t>
    </rPh>
    <phoneticPr fontId="7"/>
  </si>
  <si>
    <t>天草市栖本町馬場3852</t>
    <rPh sb="0" eb="3">
      <t>アマクサシ</t>
    </rPh>
    <rPh sb="3" eb="6">
      <t>スモトマチ</t>
    </rPh>
    <rPh sb="6" eb="8">
      <t>ババ</t>
    </rPh>
    <phoneticPr fontId="7"/>
  </si>
  <si>
    <t>環境衛生課</t>
    <rPh sb="0" eb="2">
      <t>カンキョウ</t>
    </rPh>
    <rPh sb="2" eb="4">
      <t>エイセイ</t>
    </rPh>
    <rPh sb="4" eb="5">
      <t>カ</t>
    </rPh>
    <phoneticPr fontId="4"/>
  </si>
  <si>
    <t>事業用・土地</t>
    <rPh sb="0" eb="3">
      <t>ジギョウヨウ</t>
    </rPh>
    <rPh sb="4" eb="6">
      <t>トチ</t>
    </rPh>
    <phoneticPr fontId="4"/>
  </si>
  <si>
    <t>新白洲一般廃棄物最終処分場</t>
    <rPh sb="0" eb="1">
      <t>シン</t>
    </rPh>
    <rPh sb="1" eb="3">
      <t>シラス</t>
    </rPh>
    <rPh sb="3" eb="5">
      <t>イッパン</t>
    </rPh>
    <rPh sb="5" eb="8">
      <t>ハイキブツ</t>
    </rPh>
    <rPh sb="8" eb="10">
      <t>サイシュウ</t>
    </rPh>
    <rPh sb="10" eb="13">
      <t>ショブンジョウ</t>
    </rPh>
    <phoneticPr fontId="7"/>
  </si>
  <si>
    <t>0：一括</t>
    <rPh sb="2" eb="4">
      <t>イッカツ</t>
    </rPh>
    <phoneticPr fontId="4"/>
  </si>
  <si>
    <t>一般会計</t>
    <rPh sb="0" eb="2">
      <t>イッパン</t>
    </rPh>
    <rPh sb="2" eb="4">
      <t>カイケイ</t>
    </rPh>
    <phoneticPr fontId="4"/>
  </si>
  <si>
    <t>39 住宅</t>
  </si>
  <si>
    <t>㎡</t>
  </si>
  <si>
    <t>3：宅地</t>
  </si>
  <si>
    <t>環境衛生</t>
    <rPh sb="0" eb="2">
      <t>カンキョウ</t>
    </rPh>
    <rPh sb="2" eb="4">
      <t>エイセイ</t>
    </rPh>
    <phoneticPr fontId="7"/>
  </si>
  <si>
    <t>行政財産</t>
    <rPh sb="0" eb="2">
      <t>ギョウセイ</t>
    </rPh>
    <rPh sb="2" eb="4">
      <t>ザイサン</t>
    </rPh>
    <phoneticPr fontId="4"/>
  </si>
  <si>
    <t>土地2</t>
    <rPh sb="0" eb="2">
      <t>トチ</t>
    </rPh>
    <phoneticPr fontId="4"/>
  </si>
  <si>
    <t>上天草市松島町教良木236</t>
    <rPh sb="0" eb="1">
      <t>ウエ</t>
    </rPh>
    <rPh sb="1" eb="3">
      <t>アマクサ</t>
    </rPh>
    <rPh sb="3" eb="4">
      <t>シ</t>
    </rPh>
    <rPh sb="4" eb="7">
      <t>マツシママチ</t>
    </rPh>
    <rPh sb="7" eb="8">
      <t>キョウ</t>
    </rPh>
    <rPh sb="8" eb="9">
      <t>ヨ</t>
    </rPh>
    <rPh sb="9" eb="10">
      <t>キ</t>
    </rPh>
    <phoneticPr fontId="7"/>
  </si>
  <si>
    <t>松島地区清掃センター</t>
    <rPh sb="0" eb="2">
      <t>マツシマ</t>
    </rPh>
    <rPh sb="2" eb="4">
      <t>チク</t>
    </rPh>
    <rPh sb="4" eb="6">
      <t>セイソウ</t>
    </rPh>
    <phoneticPr fontId="7"/>
  </si>
  <si>
    <t>土地3</t>
    <rPh sb="0" eb="2">
      <t>トチ</t>
    </rPh>
    <phoneticPr fontId="7"/>
  </si>
  <si>
    <t>天草市楠浦町4882</t>
    <rPh sb="0" eb="2">
      <t>アマクサ</t>
    </rPh>
    <rPh sb="2" eb="3">
      <t>シ</t>
    </rPh>
    <rPh sb="3" eb="6">
      <t>クスウラマチ</t>
    </rPh>
    <phoneticPr fontId="7"/>
  </si>
  <si>
    <t>旧本渡地区清掃センター</t>
    <rPh sb="0" eb="1">
      <t>キュウ</t>
    </rPh>
    <rPh sb="1" eb="3">
      <t>ホンド</t>
    </rPh>
    <rPh sb="3" eb="5">
      <t>チク</t>
    </rPh>
    <rPh sb="5" eb="7">
      <t>セイソウ</t>
    </rPh>
    <phoneticPr fontId="7"/>
  </si>
  <si>
    <t>土地4</t>
    <rPh sb="0" eb="2">
      <t>トチ</t>
    </rPh>
    <phoneticPr fontId="4"/>
  </si>
  <si>
    <t>天草市楠浦町4751</t>
    <rPh sb="0" eb="2">
      <t>アマクサ</t>
    </rPh>
    <rPh sb="2" eb="3">
      <t>シ</t>
    </rPh>
    <rPh sb="3" eb="6">
      <t>クスウラマチ</t>
    </rPh>
    <phoneticPr fontId="7"/>
  </si>
  <si>
    <t>新本渡地区清掃センター</t>
    <rPh sb="0" eb="1">
      <t>シン</t>
    </rPh>
    <rPh sb="1" eb="3">
      <t>ホンド</t>
    </rPh>
    <rPh sb="3" eb="5">
      <t>チク</t>
    </rPh>
    <rPh sb="5" eb="7">
      <t>セイソウ</t>
    </rPh>
    <phoneticPr fontId="7"/>
  </si>
  <si>
    <t>土地5</t>
    <rPh sb="0" eb="2">
      <t>トチ</t>
    </rPh>
    <phoneticPr fontId="7"/>
  </si>
  <si>
    <t>天草市本渡町広瀬字野田1667-7</t>
    <rPh sb="0" eb="3">
      <t>アマクサシ</t>
    </rPh>
    <rPh sb="3" eb="5">
      <t>ホンド</t>
    </rPh>
    <rPh sb="5" eb="6">
      <t>チョウ</t>
    </rPh>
    <rPh sb="6" eb="8">
      <t>ヒロセ</t>
    </rPh>
    <rPh sb="8" eb="9">
      <t>アザ</t>
    </rPh>
    <rPh sb="9" eb="11">
      <t>ノダ</t>
    </rPh>
    <phoneticPr fontId="7"/>
  </si>
  <si>
    <t>消防本部総務課管理係</t>
    <rPh sb="0" eb="2">
      <t>ショウボウ</t>
    </rPh>
    <rPh sb="2" eb="4">
      <t>ホンブ</t>
    </rPh>
    <rPh sb="4" eb="7">
      <t>ソウムカ</t>
    </rPh>
    <rPh sb="7" eb="10">
      <t>カンリガカリ</t>
    </rPh>
    <phoneticPr fontId="4"/>
  </si>
  <si>
    <t>消防本部・中央消防署</t>
    <rPh sb="0" eb="2">
      <t>ショウボウ</t>
    </rPh>
    <rPh sb="2" eb="4">
      <t>ホンブ</t>
    </rPh>
    <rPh sb="5" eb="7">
      <t>チュウオウ</t>
    </rPh>
    <rPh sb="7" eb="10">
      <t>ショウボウショ</t>
    </rPh>
    <phoneticPr fontId="7"/>
  </si>
  <si>
    <t>消防</t>
    <rPh sb="0" eb="2">
      <t>ショウボウ</t>
    </rPh>
    <phoneticPr fontId="7"/>
  </si>
  <si>
    <t>土地6</t>
    <rPh sb="0" eb="2">
      <t>トチ</t>
    </rPh>
    <phoneticPr fontId="4"/>
  </si>
  <si>
    <t>天草市本渡町広瀬字野田1687-2</t>
    <rPh sb="0" eb="3">
      <t>アマクサシ</t>
    </rPh>
    <rPh sb="3" eb="5">
      <t>ホンド</t>
    </rPh>
    <rPh sb="5" eb="6">
      <t>チョウ</t>
    </rPh>
    <rPh sb="6" eb="8">
      <t>ヒロセ</t>
    </rPh>
    <rPh sb="8" eb="9">
      <t>アザ</t>
    </rPh>
    <rPh sb="9" eb="11">
      <t>ノダ</t>
    </rPh>
    <phoneticPr fontId="7"/>
  </si>
  <si>
    <t>土地7</t>
    <rPh sb="0" eb="2">
      <t>トチ</t>
    </rPh>
    <phoneticPr fontId="4"/>
  </si>
  <si>
    <t>天草市本渡町広瀬字野田1667-2</t>
    <rPh sb="0" eb="3">
      <t>アマクサシ</t>
    </rPh>
    <rPh sb="3" eb="5">
      <t>ホンド</t>
    </rPh>
    <rPh sb="5" eb="6">
      <t>チョウ</t>
    </rPh>
    <rPh sb="6" eb="8">
      <t>ヒロセ</t>
    </rPh>
    <rPh sb="8" eb="9">
      <t>アザ</t>
    </rPh>
    <rPh sb="9" eb="11">
      <t>ノダ</t>
    </rPh>
    <phoneticPr fontId="7"/>
  </si>
  <si>
    <t>総務企画課</t>
    <rPh sb="0" eb="2">
      <t>ソウム</t>
    </rPh>
    <rPh sb="2" eb="4">
      <t>キカク</t>
    </rPh>
    <rPh sb="4" eb="5">
      <t>カ</t>
    </rPh>
    <phoneticPr fontId="4"/>
  </si>
  <si>
    <t>天草広域連合駐車場</t>
    <rPh sb="0" eb="2">
      <t>アマクサ</t>
    </rPh>
    <rPh sb="2" eb="4">
      <t>コウイキ</t>
    </rPh>
    <rPh sb="4" eb="6">
      <t>レンゴウ</t>
    </rPh>
    <rPh sb="6" eb="9">
      <t>チュウシャジョウ</t>
    </rPh>
    <phoneticPr fontId="4"/>
  </si>
  <si>
    <t>1 庁舎</t>
  </si>
  <si>
    <t>総務</t>
    <rPh sb="0" eb="2">
      <t>ソウム</t>
    </rPh>
    <phoneticPr fontId="4"/>
  </si>
  <si>
    <t>小計</t>
    <rPh sb="0" eb="2">
      <t>ショウケイ</t>
    </rPh>
    <phoneticPr fontId="4"/>
  </si>
  <si>
    <t>建物1</t>
    <rPh sb="0" eb="2">
      <t>タテモノ</t>
    </rPh>
    <phoneticPr fontId="7"/>
  </si>
  <si>
    <t>事業用・建物</t>
    <rPh sb="0" eb="3">
      <t>ジギョウヨウ</t>
    </rPh>
    <rPh sb="4" eb="6">
      <t>タテモノ</t>
    </rPh>
    <phoneticPr fontId="4"/>
  </si>
  <si>
    <t>新本渡地区清掃センター－事務所・休憩所</t>
    <rPh sb="0" eb="1">
      <t>シン</t>
    </rPh>
    <rPh sb="1" eb="3">
      <t>ホンド</t>
    </rPh>
    <rPh sb="3" eb="5">
      <t>チク</t>
    </rPh>
    <rPh sb="5" eb="7">
      <t>セイソウ</t>
    </rPh>
    <rPh sb="12" eb="14">
      <t>ジム</t>
    </rPh>
    <rPh sb="14" eb="15">
      <t>ショ</t>
    </rPh>
    <rPh sb="16" eb="18">
      <t>キュウケイ</t>
    </rPh>
    <rPh sb="18" eb="19">
      <t>ジョ</t>
    </rPh>
    <phoneticPr fontId="7"/>
  </si>
  <si>
    <t>B：鉄筋ｺﾝｸﾘｰﾄ</t>
    <rPh sb="2" eb="4">
      <t>テッキン</t>
    </rPh>
    <phoneticPr fontId="4"/>
  </si>
  <si>
    <t>2 事務所</t>
  </si>
  <si>
    <t>建物2</t>
    <rPh sb="0" eb="2">
      <t>タテモノ</t>
    </rPh>
    <phoneticPr fontId="4"/>
  </si>
  <si>
    <t>新本渡地区清掃センター－処理場</t>
    <rPh sb="0" eb="1">
      <t>シン</t>
    </rPh>
    <rPh sb="1" eb="3">
      <t>ホンド</t>
    </rPh>
    <rPh sb="3" eb="5">
      <t>チク</t>
    </rPh>
    <rPh sb="5" eb="7">
      <t>セイソウ</t>
    </rPh>
    <rPh sb="12" eb="15">
      <t>ショリジョウ</t>
    </rPh>
    <phoneticPr fontId="7"/>
  </si>
  <si>
    <t>J：鉄骨造</t>
    <rPh sb="2" eb="4">
      <t>テッコツ</t>
    </rPh>
    <rPh sb="4" eb="5">
      <t>ツク</t>
    </rPh>
    <phoneticPr fontId="4"/>
  </si>
  <si>
    <t>31 処理場・加工場</t>
  </si>
  <si>
    <t>建物3</t>
    <rPh sb="0" eb="2">
      <t>タテモノ</t>
    </rPh>
    <phoneticPr fontId="7"/>
  </si>
  <si>
    <t>新本渡地区清掃センター－車庫・自転車置場</t>
    <rPh sb="0" eb="1">
      <t>シン</t>
    </rPh>
    <rPh sb="1" eb="3">
      <t>ホンド</t>
    </rPh>
    <rPh sb="3" eb="5">
      <t>チク</t>
    </rPh>
    <rPh sb="5" eb="7">
      <t>セイソウ</t>
    </rPh>
    <rPh sb="12" eb="14">
      <t>シャコ</t>
    </rPh>
    <rPh sb="15" eb="20">
      <t>ジテンシャオキバ</t>
    </rPh>
    <phoneticPr fontId="7"/>
  </si>
  <si>
    <t>6 車庫</t>
  </si>
  <si>
    <t>建物4</t>
    <rPh sb="0" eb="2">
      <t>タテモノ</t>
    </rPh>
    <phoneticPr fontId="4"/>
  </si>
  <si>
    <t>新本渡地区清掃センター－仮置場</t>
    <rPh sb="0" eb="1">
      <t>シン</t>
    </rPh>
    <rPh sb="1" eb="3">
      <t>ホンド</t>
    </rPh>
    <rPh sb="3" eb="5">
      <t>チク</t>
    </rPh>
    <rPh sb="5" eb="7">
      <t>セイソウ</t>
    </rPh>
    <rPh sb="12" eb="13">
      <t>カリ</t>
    </rPh>
    <rPh sb="13" eb="15">
      <t>オキバ</t>
    </rPh>
    <phoneticPr fontId="7"/>
  </si>
  <si>
    <t>3 倉庫・物置</t>
  </si>
  <si>
    <t>建物5</t>
    <rPh sb="0" eb="2">
      <t>タテモノ</t>
    </rPh>
    <phoneticPr fontId="7"/>
  </si>
  <si>
    <t>新本渡地区清掃センター－処理棟</t>
    <rPh sb="0" eb="1">
      <t>シン</t>
    </rPh>
    <rPh sb="1" eb="3">
      <t>ホンド</t>
    </rPh>
    <rPh sb="3" eb="5">
      <t>チク</t>
    </rPh>
    <rPh sb="5" eb="7">
      <t>セイソウ</t>
    </rPh>
    <rPh sb="12" eb="15">
      <t>ショリトウ</t>
    </rPh>
    <phoneticPr fontId="7"/>
  </si>
  <si>
    <t>建物6</t>
    <rPh sb="0" eb="2">
      <t>タテモノ</t>
    </rPh>
    <phoneticPr fontId="4"/>
  </si>
  <si>
    <t>上天草市松島町教良木２３６</t>
    <rPh sb="0" eb="1">
      <t>ウエ</t>
    </rPh>
    <rPh sb="1" eb="3">
      <t>アマクサ</t>
    </rPh>
    <rPh sb="3" eb="4">
      <t>シ</t>
    </rPh>
    <rPh sb="4" eb="7">
      <t>マツシママチ</t>
    </rPh>
    <rPh sb="7" eb="8">
      <t>キョウ</t>
    </rPh>
    <rPh sb="8" eb="9">
      <t>ヨ</t>
    </rPh>
    <rPh sb="9" eb="10">
      <t>キ</t>
    </rPh>
    <phoneticPr fontId="7"/>
  </si>
  <si>
    <t>松島地区清掃センターｰ処理棟</t>
    <rPh sb="0" eb="2">
      <t>マツシマ</t>
    </rPh>
    <rPh sb="2" eb="4">
      <t>チク</t>
    </rPh>
    <rPh sb="4" eb="6">
      <t>セイソウ</t>
    </rPh>
    <rPh sb="11" eb="13">
      <t>ショリ</t>
    </rPh>
    <rPh sb="13" eb="14">
      <t>トウ</t>
    </rPh>
    <phoneticPr fontId="7"/>
  </si>
  <si>
    <t>建物7</t>
    <rPh sb="0" eb="2">
      <t>タテモノ</t>
    </rPh>
    <phoneticPr fontId="7"/>
  </si>
  <si>
    <t>松島地区清掃センター-多目的施設</t>
    <rPh sb="0" eb="2">
      <t>マツシマ</t>
    </rPh>
    <rPh sb="2" eb="4">
      <t>チク</t>
    </rPh>
    <rPh sb="4" eb="6">
      <t>セイソウ</t>
    </rPh>
    <rPh sb="11" eb="14">
      <t>タモクテキ</t>
    </rPh>
    <rPh sb="14" eb="16">
      <t>シセツ</t>
    </rPh>
    <phoneticPr fontId="7"/>
  </si>
  <si>
    <t>建物8</t>
    <rPh sb="0" eb="2">
      <t>タテモノ</t>
    </rPh>
    <phoneticPr fontId="4"/>
  </si>
  <si>
    <t>上天草市松島町教良木236</t>
    <phoneticPr fontId="4"/>
  </si>
  <si>
    <t>松島地区清掃センター資源物保管庫</t>
    <rPh sb="0" eb="2">
      <t>マツシマ</t>
    </rPh>
    <rPh sb="2" eb="4">
      <t>チク</t>
    </rPh>
    <rPh sb="4" eb="6">
      <t>セイソウ</t>
    </rPh>
    <rPh sb="10" eb="12">
      <t>シゲン</t>
    </rPh>
    <rPh sb="12" eb="13">
      <t>ブツ</t>
    </rPh>
    <rPh sb="13" eb="16">
      <t>ホカンコ</t>
    </rPh>
    <phoneticPr fontId="4"/>
  </si>
  <si>
    <t>建物9</t>
    <rPh sb="0" eb="2">
      <t>タテモノ</t>
    </rPh>
    <phoneticPr fontId="7"/>
  </si>
  <si>
    <t>松島地区清掃センター-集会所</t>
    <rPh sb="0" eb="2">
      <t>マツシマ</t>
    </rPh>
    <rPh sb="2" eb="4">
      <t>チク</t>
    </rPh>
    <rPh sb="4" eb="6">
      <t>セイソウ</t>
    </rPh>
    <rPh sb="11" eb="13">
      <t>シュウカイ</t>
    </rPh>
    <rPh sb="13" eb="14">
      <t>ジョ</t>
    </rPh>
    <phoneticPr fontId="7"/>
  </si>
  <si>
    <t>13 集会所・会議室</t>
  </si>
  <si>
    <t>建物10</t>
    <rPh sb="0" eb="2">
      <t>タテモノ</t>
    </rPh>
    <phoneticPr fontId="4"/>
  </si>
  <si>
    <t>天草市栖本町馬場3582</t>
    <rPh sb="0" eb="2">
      <t>アマクサ</t>
    </rPh>
    <rPh sb="2" eb="3">
      <t>シ</t>
    </rPh>
    <rPh sb="3" eb="6">
      <t>スモトマチ</t>
    </rPh>
    <rPh sb="6" eb="8">
      <t>ババ</t>
    </rPh>
    <phoneticPr fontId="7"/>
  </si>
  <si>
    <t>新白洲一般廃棄物最終処分場-処理棟</t>
    <rPh sb="0" eb="1">
      <t>シン</t>
    </rPh>
    <rPh sb="1" eb="3">
      <t>シラス</t>
    </rPh>
    <rPh sb="3" eb="5">
      <t>イッパン</t>
    </rPh>
    <rPh sb="5" eb="8">
      <t>ハイキブツ</t>
    </rPh>
    <rPh sb="8" eb="10">
      <t>サイシュウ</t>
    </rPh>
    <rPh sb="10" eb="13">
      <t>ショブンジョウ</t>
    </rPh>
    <rPh sb="14" eb="16">
      <t>ショリ</t>
    </rPh>
    <rPh sb="16" eb="17">
      <t>トウ</t>
    </rPh>
    <phoneticPr fontId="7"/>
  </si>
  <si>
    <t>建物11</t>
    <rPh sb="0" eb="2">
      <t>タテモノ</t>
    </rPh>
    <phoneticPr fontId="7"/>
  </si>
  <si>
    <t>天草市楠浦町5005-4</t>
    <rPh sb="0" eb="2">
      <t>アマクサ</t>
    </rPh>
    <rPh sb="2" eb="3">
      <t>シ</t>
    </rPh>
    <rPh sb="3" eb="6">
      <t>クスウラマチ</t>
    </rPh>
    <phoneticPr fontId="7"/>
  </si>
  <si>
    <t>観音地区集会所-集会所</t>
    <rPh sb="0" eb="2">
      <t>カンノン</t>
    </rPh>
    <rPh sb="2" eb="4">
      <t>チク</t>
    </rPh>
    <rPh sb="4" eb="6">
      <t>シュウカイ</t>
    </rPh>
    <rPh sb="6" eb="7">
      <t>ジョ</t>
    </rPh>
    <rPh sb="8" eb="10">
      <t>シュウカイ</t>
    </rPh>
    <rPh sb="10" eb="11">
      <t>ジョ</t>
    </rPh>
    <phoneticPr fontId="7"/>
  </si>
  <si>
    <t>L：木造</t>
    <rPh sb="2" eb="4">
      <t>モクゾウ</t>
    </rPh>
    <phoneticPr fontId="4"/>
  </si>
  <si>
    <t>建物12</t>
    <rPh sb="0" eb="2">
      <t>タテモノ</t>
    </rPh>
    <phoneticPr fontId="4"/>
  </si>
  <si>
    <t>天草市楠浦町</t>
    <rPh sb="0" eb="2">
      <t>アマクサ</t>
    </rPh>
    <rPh sb="2" eb="3">
      <t>シ</t>
    </rPh>
    <rPh sb="3" eb="6">
      <t>クスウラマチ</t>
    </rPh>
    <phoneticPr fontId="7"/>
  </si>
  <si>
    <t>立浦地区集会所-集会所</t>
    <rPh sb="0" eb="1">
      <t>タ</t>
    </rPh>
    <rPh sb="1" eb="2">
      <t>ウラ</t>
    </rPh>
    <rPh sb="2" eb="4">
      <t>チク</t>
    </rPh>
    <rPh sb="4" eb="6">
      <t>シュウカイ</t>
    </rPh>
    <rPh sb="6" eb="7">
      <t>ジョ</t>
    </rPh>
    <rPh sb="8" eb="10">
      <t>シュウカイ</t>
    </rPh>
    <rPh sb="10" eb="11">
      <t>ジョ</t>
    </rPh>
    <phoneticPr fontId="7"/>
  </si>
  <si>
    <t>建物13</t>
    <rPh sb="0" eb="2">
      <t>タテモノ</t>
    </rPh>
    <phoneticPr fontId="7"/>
  </si>
  <si>
    <t>天草市楠浦町5445</t>
    <rPh sb="0" eb="2">
      <t>アマクサ</t>
    </rPh>
    <rPh sb="2" eb="3">
      <t>シ</t>
    </rPh>
    <rPh sb="3" eb="6">
      <t>クスウラマチ</t>
    </rPh>
    <phoneticPr fontId="7"/>
  </si>
  <si>
    <t>立浦西地区集会所-集会所</t>
    <rPh sb="0" eb="1">
      <t>タ</t>
    </rPh>
    <rPh sb="1" eb="2">
      <t>ウラ</t>
    </rPh>
    <rPh sb="2" eb="3">
      <t>ニシ</t>
    </rPh>
    <rPh sb="3" eb="5">
      <t>チク</t>
    </rPh>
    <rPh sb="5" eb="7">
      <t>シュウカイ</t>
    </rPh>
    <rPh sb="7" eb="8">
      <t>ジョ</t>
    </rPh>
    <rPh sb="9" eb="11">
      <t>シュウカイ</t>
    </rPh>
    <rPh sb="11" eb="12">
      <t>ジョ</t>
    </rPh>
    <phoneticPr fontId="7"/>
  </si>
  <si>
    <t>建物14</t>
    <rPh sb="0" eb="2">
      <t>タテモノ</t>
    </rPh>
    <phoneticPr fontId="4"/>
  </si>
  <si>
    <t>天草市楠浦町4662</t>
    <rPh sb="0" eb="2">
      <t>アマクサ</t>
    </rPh>
    <rPh sb="2" eb="3">
      <t>シ</t>
    </rPh>
    <rPh sb="3" eb="6">
      <t>クスウラマチ</t>
    </rPh>
    <phoneticPr fontId="7"/>
  </si>
  <si>
    <t>大平地区集会所-集会所</t>
    <rPh sb="0" eb="2">
      <t>オオヒラ</t>
    </rPh>
    <rPh sb="2" eb="4">
      <t>チク</t>
    </rPh>
    <rPh sb="4" eb="6">
      <t>シュウカイ</t>
    </rPh>
    <rPh sb="6" eb="7">
      <t>ジョ</t>
    </rPh>
    <rPh sb="8" eb="10">
      <t>シュウカイ</t>
    </rPh>
    <rPh sb="10" eb="11">
      <t>ジョ</t>
    </rPh>
    <phoneticPr fontId="7"/>
  </si>
  <si>
    <t>建物15</t>
    <rPh sb="0" eb="2">
      <t>タテモノ</t>
    </rPh>
    <phoneticPr fontId="7"/>
  </si>
  <si>
    <t>上天草市大矢野町中1158-2-1</t>
    <rPh sb="0" eb="1">
      <t>ウエ</t>
    </rPh>
    <rPh sb="1" eb="3">
      <t>アマクサ</t>
    </rPh>
    <rPh sb="3" eb="4">
      <t>シ</t>
    </rPh>
    <rPh sb="4" eb="7">
      <t>オオヤノ</t>
    </rPh>
    <rPh sb="7" eb="8">
      <t>マチ</t>
    </rPh>
    <rPh sb="8" eb="9">
      <t>ナカ</t>
    </rPh>
    <phoneticPr fontId="7"/>
  </si>
  <si>
    <t>消防本部総務課</t>
    <rPh sb="0" eb="2">
      <t>ショウボウ</t>
    </rPh>
    <rPh sb="2" eb="4">
      <t>ホンブ</t>
    </rPh>
    <rPh sb="4" eb="7">
      <t>ソウムカ</t>
    </rPh>
    <phoneticPr fontId="4"/>
  </si>
  <si>
    <t>中央消防署大矢野分署-庁舎</t>
    <rPh sb="0" eb="2">
      <t>チュウオウ</t>
    </rPh>
    <rPh sb="2" eb="5">
      <t>ショウボウショ</t>
    </rPh>
    <rPh sb="5" eb="8">
      <t>オオヤノ</t>
    </rPh>
    <rPh sb="8" eb="10">
      <t>ブンショ</t>
    </rPh>
    <rPh sb="11" eb="13">
      <t>チョウシャ</t>
    </rPh>
    <phoneticPr fontId="7"/>
  </si>
  <si>
    <t>建物16</t>
    <rPh sb="0" eb="2">
      <t>タテモノ</t>
    </rPh>
    <phoneticPr fontId="4"/>
  </si>
  <si>
    <t>天草市久玉町1216-13</t>
    <rPh sb="0" eb="2">
      <t>アマクサ</t>
    </rPh>
    <rPh sb="2" eb="3">
      <t>シ</t>
    </rPh>
    <rPh sb="3" eb="4">
      <t>ヒサ</t>
    </rPh>
    <rPh sb="4" eb="5">
      <t>タマ</t>
    </rPh>
    <rPh sb="5" eb="6">
      <t>マチ</t>
    </rPh>
    <phoneticPr fontId="7"/>
  </si>
  <si>
    <t>南消防署-庁舎</t>
    <rPh sb="0" eb="1">
      <t>ミナミ</t>
    </rPh>
    <rPh sb="1" eb="4">
      <t>ショウボウショ</t>
    </rPh>
    <rPh sb="5" eb="7">
      <t>チョウシャ</t>
    </rPh>
    <phoneticPr fontId="7"/>
  </si>
  <si>
    <t>建物17</t>
    <rPh sb="0" eb="2">
      <t>タテモノ</t>
    </rPh>
    <phoneticPr fontId="7"/>
  </si>
  <si>
    <t>上天草市松島町合津4276</t>
    <rPh sb="0" eb="1">
      <t>ウエ</t>
    </rPh>
    <rPh sb="1" eb="3">
      <t>アマクサ</t>
    </rPh>
    <rPh sb="3" eb="4">
      <t>シ</t>
    </rPh>
    <rPh sb="4" eb="7">
      <t>マツシマチョウ</t>
    </rPh>
    <rPh sb="7" eb="9">
      <t>アイツ</t>
    </rPh>
    <phoneticPr fontId="7"/>
  </si>
  <si>
    <t>中央消防署松島分署-庁舎</t>
    <rPh sb="0" eb="2">
      <t>チュウオウ</t>
    </rPh>
    <rPh sb="2" eb="5">
      <t>ショウボウショ</t>
    </rPh>
    <rPh sb="5" eb="7">
      <t>マツシマ</t>
    </rPh>
    <rPh sb="7" eb="9">
      <t>ブンショ</t>
    </rPh>
    <rPh sb="10" eb="12">
      <t>チョウシャ</t>
    </rPh>
    <phoneticPr fontId="7"/>
  </si>
  <si>
    <t>建物18</t>
    <rPh sb="0" eb="2">
      <t>タテモノ</t>
    </rPh>
    <phoneticPr fontId="4"/>
  </si>
  <si>
    <t>天草市有明町赤崎2031-1</t>
    <rPh sb="0" eb="2">
      <t>アマクサ</t>
    </rPh>
    <rPh sb="2" eb="3">
      <t>シ</t>
    </rPh>
    <rPh sb="3" eb="5">
      <t>アリアケ</t>
    </rPh>
    <rPh sb="5" eb="6">
      <t>マチ</t>
    </rPh>
    <rPh sb="6" eb="8">
      <t>アカサキ</t>
    </rPh>
    <phoneticPr fontId="7"/>
  </si>
  <si>
    <t>中央消防署有明分署-庁舎</t>
    <rPh sb="0" eb="2">
      <t>チュウオウ</t>
    </rPh>
    <rPh sb="2" eb="5">
      <t>ショウボウショ</t>
    </rPh>
    <rPh sb="5" eb="7">
      <t>アリアケ</t>
    </rPh>
    <rPh sb="7" eb="9">
      <t>ブンショ</t>
    </rPh>
    <rPh sb="10" eb="12">
      <t>チョウシャ</t>
    </rPh>
    <phoneticPr fontId="7"/>
  </si>
  <si>
    <t>建物19</t>
    <rPh sb="0" eb="2">
      <t>タテモノ</t>
    </rPh>
    <phoneticPr fontId="7"/>
  </si>
  <si>
    <t>上天草市龍ヶ岳町高戸2095-1</t>
    <rPh sb="0" eb="1">
      <t>ウエ</t>
    </rPh>
    <rPh sb="1" eb="3">
      <t>アマクサ</t>
    </rPh>
    <rPh sb="3" eb="4">
      <t>シ</t>
    </rPh>
    <rPh sb="4" eb="8">
      <t>リュウガタケマチ</t>
    </rPh>
    <rPh sb="8" eb="10">
      <t>タカド</t>
    </rPh>
    <phoneticPr fontId="7"/>
  </si>
  <si>
    <t>中央消防署東天草分署-庁舎</t>
    <rPh sb="0" eb="2">
      <t>チュウオウ</t>
    </rPh>
    <rPh sb="2" eb="5">
      <t>ショウボウショ</t>
    </rPh>
    <rPh sb="5" eb="6">
      <t>ヒガシ</t>
    </rPh>
    <rPh sb="6" eb="8">
      <t>アマクサ</t>
    </rPh>
    <rPh sb="8" eb="10">
      <t>ブンショ</t>
    </rPh>
    <rPh sb="11" eb="13">
      <t>チョウシャ</t>
    </rPh>
    <phoneticPr fontId="7"/>
  </si>
  <si>
    <t>建物20</t>
    <rPh sb="0" eb="2">
      <t>タテモノ</t>
    </rPh>
    <phoneticPr fontId="4"/>
  </si>
  <si>
    <t>天草市倉岳町棚底850-1</t>
    <rPh sb="0" eb="2">
      <t>アマクサ</t>
    </rPh>
    <rPh sb="2" eb="3">
      <t>シ</t>
    </rPh>
    <rPh sb="3" eb="6">
      <t>クラタケマチ</t>
    </rPh>
    <rPh sb="6" eb="7">
      <t>タナ</t>
    </rPh>
    <rPh sb="7" eb="8">
      <t>ソコ</t>
    </rPh>
    <phoneticPr fontId="7"/>
  </si>
  <si>
    <t>中央消防署倉岳分署-庁舎</t>
    <rPh sb="0" eb="2">
      <t>チュウオウ</t>
    </rPh>
    <rPh sb="2" eb="5">
      <t>ショウボウショ</t>
    </rPh>
    <rPh sb="5" eb="7">
      <t>クラタケ</t>
    </rPh>
    <rPh sb="7" eb="9">
      <t>ブンショ</t>
    </rPh>
    <rPh sb="10" eb="12">
      <t>チョウシャ</t>
    </rPh>
    <phoneticPr fontId="7"/>
  </si>
  <si>
    <t>建物21</t>
    <rPh sb="0" eb="2">
      <t>タテモノ</t>
    </rPh>
    <phoneticPr fontId="7"/>
  </si>
  <si>
    <t>天草市新和町小宮地658</t>
    <rPh sb="0" eb="2">
      <t>アマクサ</t>
    </rPh>
    <rPh sb="2" eb="3">
      <t>シ</t>
    </rPh>
    <rPh sb="3" eb="6">
      <t>シンワチョウ</t>
    </rPh>
    <rPh sb="6" eb="9">
      <t>コミヤジ</t>
    </rPh>
    <phoneticPr fontId="7"/>
  </si>
  <si>
    <t>中央消防署新和分署-庁舎</t>
    <rPh sb="0" eb="2">
      <t>チュウオウ</t>
    </rPh>
    <rPh sb="2" eb="5">
      <t>ショウボウショ</t>
    </rPh>
    <rPh sb="5" eb="7">
      <t>シンワ</t>
    </rPh>
    <rPh sb="7" eb="9">
      <t>ブンショ</t>
    </rPh>
    <rPh sb="10" eb="12">
      <t>チョウシャ</t>
    </rPh>
    <phoneticPr fontId="7"/>
  </si>
  <si>
    <t>建物22</t>
    <rPh sb="0" eb="2">
      <t>タテモノ</t>
    </rPh>
    <phoneticPr fontId="4"/>
  </si>
  <si>
    <t>天草郡苓北町志岐1231</t>
    <rPh sb="0" eb="3">
      <t>アマクサグン</t>
    </rPh>
    <rPh sb="3" eb="6">
      <t>レイホクマチ</t>
    </rPh>
    <rPh sb="6" eb="8">
      <t>シキ</t>
    </rPh>
    <phoneticPr fontId="7"/>
  </si>
  <si>
    <t>中央消防署苓北分署-庁舎</t>
    <rPh sb="0" eb="2">
      <t>チュウオウ</t>
    </rPh>
    <rPh sb="2" eb="5">
      <t>ショウボウショ</t>
    </rPh>
    <rPh sb="5" eb="7">
      <t>レイホク</t>
    </rPh>
    <rPh sb="7" eb="9">
      <t>ブンショ</t>
    </rPh>
    <rPh sb="10" eb="12">
      <t>チョウシャ</t>
    </rPh>
    <phoneticPr fontId="7"/>
  </si>
  <si>
    <t>建物23</t>
    <rPh sb="0" eb="2">
      <t>タテモノ</t>
    </rPh>
    <phoneticPr fontId="7"/>
  </si>
  <si>
    <t>天草市天草町高浜南501-1</t>
    <rPh sb="0" eb="2">
      <t>アマクサ</t>
    </rPh>
    <rPh sb="2" eb="3">
      <t>シ</t>
    </rPh>
    <rPh sb="3" eb="6">
      <t>アマクサマチ</t>
    </rPh>
    <rPh sb="6" eb="8">
      <t>タカハマ</t>
    </rPh>
    <rPh sb="8" eb="9">
      <t>ミナミ</t>
    </rPh>
    <phoneticPr fontId="7"/>
  </si>
  <si>
    <t>中央消防署西天草分署-庁舎</t>
    <rPh sb="0" eb="2">
      <t>チュウオウ</t>
    </rPh>
    <rPh sb="2" eb="5">
      <t>ショウボウショ</t>
    </rPh>
    <rPh sb="5" eb="6">
      <t>ニシ</t>
    </rPh>
    <rPh sb="6" eb="8">
      <t>アマクサ</t>
    </rPh>
    <rPh sb="8" eb="10">
      <t>ブンショ</t>
    </rPh>
    <rPh sb="11" eb="13">
      <t>チョウシャ</t>
    </rPh>
    <phoneticPr fontId="7"/>
  </si>
  <si>
    <t>建物24</t>
    <rPh sb="0" eb="2">
      <t>タテモノ</t>
    </rPh>
    <phoneticPr fontId="4"/>
  </si>
  <si>
    <t>天草市河浦町白木河内175-1</t>
    <rPh sb="0" eb="2">
      <t>アマクサ</t>
    </rPh>
    <rPh sb="2" eb="3">
      <t>シ</t>
    </rPh>
    <rPh sb="3" eb="6">
      <t>カワウラチョウ</t>
    </rPh>
    <rPh sb="6" eb="10">
      <t>シラキカワチ</t>
    </rPh>
    <phoneticPr fontId="7"/>
  </si>
  <si>
    <t>中央消防署河浦分署-庁舎</t>
    <rPh sb="0" eb="2">
      <t>チュウオウ</t>
    </rPh>
    <rPh sb="2" eb="5">
      <t>ショウボウショ</t>
    </rPh>
    <rPh sb="5" eb="7">
      <t>カワウラ</t>
    </rPh>
    <rPh sb="7" eb="9">
      <t>ブンショ</t>
    </rPh>
    <rPh sb="10" eb="12">
      <t>チョウシャ</t>
    </rPh>
    <phoneticPr fontId="7"/>
  </si>
  <si>
    <t>建物25</t>
    <rPh sb="0" eb="2">
      <t>タテモノ</t>
    </rPh>
    <phoneticPr fontId="7"/>
  </si>
  <si>
    <t>天草市御所浦町御所浦3526-12</t>
    <rPh sb="0" eb="2">
      <t>アマクサ</t>
    </rPh>
    <rPh sb="2" eb="3">
      <t>シ</t>
    </rPh>
    <rPh sb="3" eb="7">
      <t>ゴショウラマチ</t>
    </rPh>
    <rPh sb="7" eb="10">
      <t>ゴショウラ</t>
    </rPh>
    <phoneticPr fontId="7"/>
  </si>
  <si>
    <t>中央消防署御所浦分署-庁舎</t>
    <rPh sb="0" eb="2">
      <t>チュウオウ</t>
    </rPh>
    <rPh sb="2" eb="5">
      <t>ショウボウショ</t>
    </rPh>
    <rPh sb="5" eb="8">
      <t>ゴショウラ</t>
    </rPh>
    <rPh sb="8" eb="10">
      <t>ブンショ</t>
    </rPh>
    <rPh sb="11" eb="13">
      <t>チョウシャ</t>
    </rPh>
    <phoneticPr fontId="7"/>
  </si>
  <si>
    <t>建物26</t>
    <rPh sb="0" eb="2">
      <t>タテモノ</t>
    </rPh>
    <phoneticPr fontId="4"/>
  </si>
  <si>
    <t>天草市五和町二江4915-1</t>
    <rPh sb="0" eb="2">
      <t>アマクサ</t>
    </rPh>
    <rPh sb="2" eb="3">
      <t>シ</t>
    </rPh>
    <rPh sb="3" eb="6">
      <t>イツワマチ</t>
    </rPh>
    <rPh sb="6" eb="7">
      <t>ニ</t>
    </rPh>
    <rPh sb="7" eb="8">
      <t>エ</t>
    </rPh>
    <phoneticPr fontId="7"/>
  </si>
  <si>
    <t>中央消防署五和分署-庁舎</t>
    <rPh sb="0" eb="2">
      <t>チュウオウ</t>
    </rPh>
    <rPh sb="2" eb="5">
      <t>ショウボウショ</t>
    </rPh>
    <rPh sb="5" eb="7">
      <t>イツワ</t>
    </rPh>
    <rPh sb="7" eb="9">
      <t>ブンショ</t>
    </rPh>
    <rPh sb="10" eb="12">
      <t>チョウシャ</t>
    </rPh>
    <phoneticPr fontId="7"/>
  </si>
  <si>
    <t>建物27</t>
    <rPh sb="0" eb="2">
      <t>タテモノ</t>
    </rPh>
    <phoneticPr fontId="4"/>
  </si>
  <si>
    <t>天草市牛深町1415</t>
    <rPh sb="0" eb="2">
      <t>アマクサ</t>
    </rPh>
    <rPh sb="2" eb="3">
      <t>シ</t>
    </rPh>
    <rPh sb="3" eb="5">
      <t>ウシブカ</t>
    </rPh>
    <rPh sb="5" eb="6">
      <t>マチ</t>
    </rPh>
    <phoneticPr fontId="7"/>
  </si>
  <si>
    <t>牛深無線中継局-庁舎</t>
    <rPh sb="0" eb="2">
      <t>ウシブカ</t>
    </rPh>
    <rPh sb="2" eb="4">
      <t>ムセン</t>
    </rPh>
    <rPh sb="4" eb="7">
      <t>チュウケイキョク</t>
    </rPh>
    <rPh sb="8" eb="10">
      <t>チョウシャ</t>
    </rPh>
    <phoneticPr fontId="7"/>
  </si>
  <si>
    <t>E：ｺﾝｸﾘｰﾄﾌﾞﾛｯｸ</t>
  </si>
  <si>
    <t>建物28</t>
    <rPh sb="0" eb="2">
      <t>タテモノ</t>
    </rPh>
    <phoneticPr fontId="7"/>
  </si>
  <si>
    <t>上天草市龍ヶ岳町大道3360-2</t>
    <rPh sb="0" eb="1">
      <t>ウエ</t>
    </rPh>
    <rPh sb="1" eb="3">
      <t>アマクサ</t>
    </rPh>
    <rPh sb="3" eb="4">
      <t>シ</t>
    </rPh>
    <rPh sb="4" eb="8">
      <t>リュウガタケマチ</t>
    </rPh>
    <rPh sb="8" eb="10">
      <t>オオミチ</t>
    </rPh>
    <phoneticPr fontId="7"/>
  </si>
  <si>
    <t>龍ヶ岳無線中継局-庁舎</t>
    <rPh sb="0" eb="3">
      <t>リュウガタケ</t>
    </rPh>
    <rPh sb="3" eb="5">
      <t>ムセン</t>
    </rPh>
    <rPh sb="5" eb="8">
      <t>チュウケイキョク</t>
    </rPh>
    <rPh sb="9" eb="11">
      <t>チョウシャ</t>
    </rPh>
    <phoneticPr fontId="7"/>
  </si>
  <si>
    <t>建物29</t>
    <rPh sb="0" eb="2">
      <t>タテモノ</t>
    </rPh>
    <phoneticPr fontId="4"/>
  </si>
  <si>
    <t>天草郡苓北町富岡</t>
    <rPh sb="0" eb="2">
      <t>アマクサ</t>
    </rPh>
    <rPh sb="2" eb="3">
      <t>グン</t>
    </rPh>
    <rPh sb="3" eb="5">
      <t>レイホク</t>
    </rPh>
    <rPh sb="5" eb="6">
      <t>マチ</t>
    </rPh>
    <rPh sb="6" eb="8">
      <t>トミオカ</t>
    </rPh>
    <phoneticPr fontId="7"/>
  </si>
  <si>
    <t>芦北無線中継局-庁舎</t>
    <rPh sb="0" eb="2">
      <t>アシキタ</t>
    </rPh>
    <rPh sb="2" eb="4">
      <t>ムセン</t>
    </rPh>
    <rPh sb="4" eb="7">
      <t>チュウケイキョク</t>
    </rPh>
    <rPh sb="8" eb="10">
      <t>チョウシャ</t>
    </rPh>
    <phoneticPr fontId="7"/>
  </si>
  <si>
    <t>建物30</t>
    <rPh sb="0" eb="2">
      <t>タテモノ</t>
    </rPh>
    <phoneticPr fontId="4"/>
  </si>
  <si>
    <t>建物31</t>
    <rPh sb="0" eb="2">
      <t>タテモノ</t>
    </rPh>
    <phoneticPr fontId="7"/>
  </si>
  <si>
    <t>天草市本渡町広瀬1687-2</t>
    <rPh sb="0" eb="3">
      <t>アマクサシ</t>
    </rPh>
    <rPh sb="3" eb="5">
      <t>ホンド</t>
    </rPh>
    <rPh sb="5" eb="6">
      <t>マチ</t>
    </rPh>
    <rPh sb="6" eb="8">
      <t>ヒロセ</t>
    </rPh>
    <phoneticPr fontId="7"/>
  </si>
  <si>
    <t>消防本部・中央消防署庁舎　(車庫棟含む）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4" eb="16">
      <t>シャコ</t>
    </rPh>
    <rPh sb="16" eb="17">
      <t>トウ</t>
    </rPh>
    <rPh sb="17" eb="18">
      <t>フク</t>
    </rPh>
    <phoneticPr fontId="7"/>
  </si>
  <si>
    <t>建物32</t>
    <rPh sb="0" eb="2">
      <t>タテモノ</t>
    </rPh>
    <phoneticPr fontId="4"/>
  </si>
  <si>
    <t>消防本部・中央消防署庁舎　訓練A棟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クンレン</t>
    </rPh>
    <rPh sb="16" eb="17">
      <t>トウ</t>
    </rPh>
    <phoneticPr fontId="7"/>
  </si>
  <si>
    <t>建物33</t>
    <rPh sb="0" eb="2">
      <t>タテモノ</t>
    </rPh>
    <phoneticPr fontId="4"/>
  </si>
  <si>
    <t>消防本部・中央消防署庁舎　訓練B棟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クンレン</t>
    </rPh>
    <rPh sb="16" eb="17">
      <t>トウ</t>
    </rPh>
    <phoneticPr fontId="7"/>
  </si>
  <si>
    <t>建物34</t>
    <rPh sb="0" eb="2">
      <t>タテモノ</t>
    </rPh>
    <phoneticPr fontId="7"/>
  </si>
  <si>
    <t>消防本部・中央消防署庁舎　訓練C棟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クンレン</t>
    </rPh>
    <rPh sb="16" eb="17">
      <t>トウ</t>
    </rPh>
    <phoneticPr fontId="7"/>
  </si>
  <si>
    <t>建物35</t>
    <rPh sb="0" eb="2">
      <t>タテモノ</t>
    </rPh>
    <phoneticPr fontId="4"/>
  </si>
  <si>
    <t>消防本部・中央消防署庁舎　電気設備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デンキ</t>
    </rPh>
    <rPh sb="15" eb="17">
      <t>セツビ</t>
    </rPh>
    <phoneticPr fontId="7"/>
  </si>
  <si>
    <t>式</t>
    <rPh sb="0" eb="1">
      <t>シキ</t>
    </rPh>
    <phoneticPr fontId="7"/>
  </si>
  <si>
    <t>建物36</t>
    <rPh sb="0" eb="2">
      <t>タテモノ</t>
    </rPh>
    <phoneticPr fontId="4"/>
  </si>
  <si>
    <t>消防本部・中央消防署庁舎　機械設備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キカイ</t>
    </rPh>
    <rPh sb="15" eb="17">
      <t>セツビ</t>
    </rPh>
    <phoneticPr fontId="7"/>
  </si>
  <si>
    <t>建物37</t>
    <rPh sb="0" eb="2">
      <t>タテモノ</t>
    </rPh>
    <phoneticPr fontId="7"/>
  </si>
  <si>
    <t>天草市本渡町1414‐5　1414－7　地内</t>
  </si>
  <si>
    <t>消防本部指令課</t>
    <rPh sb="0" eb="2">
      <t>ショウボウ</t>
    </rPh>
    <rPh sb="2" eb="4">
      <t>ホンブ</t>
    </rPh>
    <rPh sb="4" eb="6">
      <t>シレイ</t>
    </rPh>
    <rPh sb="6" eb="7">
      <t>カ</t>
    </rPh>
    <phoneticPr fontId="4"/>
  </si>
  <si>
    <t>十万山中継基地局局舎</t>
  </si>
  <si>
    <t>38 配電室・電気室</t>
  </si>
  <si>
    <t>建物38</t>
    <rPh sb="0" eb="2">
      <t>タテモノ</t>
    </rPh>
    <phoneticPr fontId="4"/>
  </si>
  <si>
    <t>天草市有明町上津浦5593-5地内</t>
  </si>
  <si>
    <t>老岳中継基地局局舎</t>
  </si>
  <si>
    <t>建物39</t>
    <rPh sb="0" eb="2">
      <t>タテモノ</t>
    </rPh>
    <phoneticPr fontId="4"/>
  </si>
  <si>
    <t>天草市新和町小宮地2472-1地内</t>
  </si>
  <si>
    <t>平家城前進基地局局舎</t>
  </si>
  <si>
    <t>建物40</t>
    <rPh sb="0" eb="2">
      <t>タテモノ</t>
    </rPh>
    <phoneticPr fontId="7"/>
  </si>
  <si>
    <t>上天草市龍ヶ岳町樋島2-11　地内</t>
    <rPh sb="0" eb="1">
      <t>カミ</t>
    </rPh>
    <rPh sb="1" eb="4">
      <t>アマクサシ</t>
    </rPh>
    <rPh sb="4" eb="5">
      <t>リュウ</t>
    </rPh>
    <rPh sb="6" eb="7">
      <t>タケ</t>
    </rPh>
    <rPh sb="7" eb="8">
      <t>マチ</t>
    </rPh>
    <rPh sb="8" eb="9">
      <t>ヒ</t>
    </rPh>
    <rPh sb="9" eb="10">
      <t>シマ</t>
    </rPh>
    <rPh sb="15" eb="17">
      <t>チナイ</t>
    </rPh>
    <phoneticPr fontId="7"/>
  </si>
  <si>
    <t>樋島前進基地局局舎</t>
    <rPh sb="0" eb="1">
      <t>ヒ</t>
    </rPh>
    <rPh sb="1" eb="2">
      <t>シマ</t>
    </rPh>
    <rPh sb="2" eb="3">
      <t>マエ</t>
    </rPh>
    <rPh sb="3" eb="4">
      <t>スス</t>
    </rPh>
    <rPh sb="4" eb="6">
      <t>キチ</t>
    </rPh>
    <rPh sb="6" eb="7">
      <t>キョク</t>
    </rPh>
    <rPh sb="7" eb="9">
      <t>キョクシャ</t>
    </rPh>
    <phoneticPr fontId="7"/>
  </si>
  <si>
    <t>建物41</t>
    <rPh sb="0" eb="2">
      <t>タテモノ</t>
    </rPh>
    <phoneticPr fontId="4"/>
  </si>
  <si>
    <t>天草市天草町福連木3647　地内</t>
    <rPh sb="0" eb="3">
      <t>アマクサシ</t>
    </rPh>
    <rPh sb="3" eb="6">
      <t>アマクサマチ</t>
    </rPh>
    <rPh sb="6" eb="7">
      <t>フク</t>
    </rPh>
    <rPh sb="7" eb="8">
      <t>レン</t>
    </rPh>
    <rPh sb="8" eb="9">
      <t>キ</t>
    </rPh>
    <rPh sb="14" eb="16">
      <t>チナイ</t>
    </rPh>
    <phoneticPr fontId="7"/>
  </si>
  <si>
    <t>福連木前進基地局局舎</t>
    <rPh sb="0" eb="1">
      <t>フク</t>
    </rPh>
    <rPh sb="1" eb="2">
      <t>ツラ</t>
    </rPh>
    <rPh sb="2" eb="3">
      <t>キ</t>
    </rPh>
    <rPh sb="3" eb="4">
      <t>マエ</t>
    </rPh>
    <rPh sb="4" eb="5">
      <t>スス</t>
    </rPh>
    <rPh sb="5" eb="8">
      <t>キチキョク</t>
    </rPh>
    <rPh sb="8" eb="10">
      <t>キョクシャ</t>
    </rPh>
    <phoneticPr fontId="7"/>
  </si>
  <si>
    <t>建物42</t>
    <rPh sb="0" eb="2">
      <t>タテモノ</t>
    </rPh>
    <phoneticPr fontId="4"/>
  </si>
  <si>
    <t>苓北町都呂々字蔭平6118-2　地内</t>
    <rPh sb="0" eb="3">
      <t>レイホクマチ</t>
    </rPh>
    <rPh sb="3" eb="4">
      <t>ミヤコ</t>
    </rPh>
    <rPh sb="4" eb="5">
      <t>ロ</t>
    </rPh>
    <rPh sb="6" eb="7">
      <t>アザ</t>
    </rPh>
    <rPh sb="7" eb="8">
      <t>イン</t>
    </rPh>
    <rPh sb="8" eb="9">
      <t>ヒラ</t>
    </rPh>
    <rPh sb="16" eb="18">
      <t>チナイ</t>
    </rPh>
    <phoneticPr fontId="7"/>
  </si>
  <si>
    <t>都呂々前進基地局局舎</t>
    <rPh sb="0" eb="1">
      <t>ミヤコ</t>
    </rPh>
    <rPh sb="1" eb="2">
      <t>ロ</t>
    </rPh>
    <rPh sb="3" eb="5">
      <t>マエスス</t>
    </rPh>
    <rPh sb="5" eb="8">
      <t>キチキョク</t>
    </rPh>
    <rPh sb="8" eb="10">
      <t>キョクシャ</t>
    </rPh>
    <phoneticPr fontId="7"/>
  </si>
  <si>
    <t>建物43</t>
    <rPh sb="0" eb="2">
      <t>タテモノ</t>
    </rPh>
    <phoneticPr fontId="7"/>
  </si>
  <si>
    <t>天草市天草町大江姥田528　地内</t>
    <rPh sb="0" eb="3">
      <t>アマクサシ</t>
    </rPh>
    <rPh sb="3" eb="6">
      <t>アマクサマチ</t>
    </rPh>
    <rPh sb="6" eb="8">
      <t>オオエ</t>
    </rPh>
    <rPh sb="8" eb="9">
      <t>ウバ</t>
    </rPh>
    <rPh sb="9" eb="10">
      <t>タ</t>
    </rPh>
    <rPh sb="14" eb="16">
      <t>チナイ</t>
    </rPh>
    <phoneticPr fontId="7"/>
  </si>
  <si>
    <t>大江中継局局舎</t>
    <rPh sb="0" eb="2">
      <t>オオエ</t>
    </rPh>
    <rPh sb="2" eb="5">
      <t>チュウケイキョク</t>
    </rPh>
    <rPh sb="5" eb="7">
      <t>キョクシャ</t>
    </rPh>
    <phoneticPr fontId="7"/>
  </si>
  <si>
    <t>建物44</t>
    <rPh sb="0" eb="2">
      <t>タテモノ</t>
    </rPh>
    <phoneticPr fontId="4"/>
  </si>
  <si>
    <t>苓北町富岡字的谷1592</t>
    <rPh sb="0" eb="2">
      <t>レイホク</t>
    </rPh>
    <rPh sb="2" eb="3">
      <t>マチ</t>
    </rPh>
    <rPh sb="3" eb="5">
      <t>トミオカ</t>
    </rPh>
    <rPh sb="5" eb="6">
      <t>アザ</t>
    </rPh>
    <rPh sb="6" eb="7">
      <t>マト</t>
    </rPh>
    <rPh sb="7" eb="8">
      <t>タニ</t>
    </rPh>
    <phoneticPr fontId="7"/>
  </si>
  <si>
    <t>富岡中継基地局　電気設備</t>
    <rPh sb="0" eb="2">
      <t>トミオカ</t>
    </rPh>
    <rPh sb="2" eb="4">
      <t>チュウケイ</t>
    </rPh>
    <rPh sb="4" eb="7">
      <t>キチキョク</t>
    </rPh>
    <rPh sb="8" eb="10">
      <t>デンキ</t>
    </rPh>
    <rPh sb="10" eb="12">
      <t>セツビ</t>
    </rPh>
    <phoneticPr fontId="7"/>
  </si>
  <si>
    <t>建物45</t>
    <rPh sb="0" eb="2">
      <t>タテモノ</t>
    </rPh>
    <phoneticPr fontId="4"/>
  </si>
  <si>
    <t>苓北町志岐1231</t>
    <rPh sb="0" eb="3">
      <t>レイホクマチ</t>
    </rPh>
    <rPh sb="3" eb="5">
      <t>シキ</t>
    </rPh>
    <phoneticPr fontId="7"/>
  </si>
  <si>
    <t>苓北分署　電気設備</t>
    <rPh sb="0" eb="2">
      <t>レイホク</t>
    </rPh>
    <rPh sb="2" eb="4">
      <t>ブンショ</t>
    </rPh>
    <rPh sb="5" eb="7">
      <t>デンキ</t>
    </rPh>
    <rPh sb="7" eb="9">
      <t>セツビ</t>
    </rPh>
    <phoneticPr fontId="7"/>
  </si>
  <si>
    <t>建物2-1</t>
    <rPh sb="0" eb="2">
      <t>タテモノ</t>
    </rPh>
    <phoneticPr fontId="4"/>
  </si>
  <si>
    <t>熊本県天草市楠浦町4751番地　本渡地区清掃センター地内</t>
    <phoneticPr fontId="4"/>
  </si>
  <si>
    <t>本渡地区清掃センター　計量施設増築</t>
    <phoneticPr fontId="4"/>
  </si>
  <si>
    <t>環境衛生</t>
    <rPh sb="0" eb="2">
      <t>カンキョウ</t>
    </rPh>
    <rPh sb="2" eb="4">
      <t>エイセイ</t>
    </rPh>
    <phoneticPr fontId="4"/>
  </si>
  <si>
    <t>建物2-2</t>
    <rPh sb="0" eb="2">
      <t>タテモノ</t>
    </rPh>
    <phoneticPr fontId="4"/>
  </si>
  <si>
    <t>本渡地区清掃センター　計量施設増築　電気設備</t>
    <phoneticPr fontId="4"/>
  </si>
  <si>
    <t>式</t>
  </si>
  <si>
    <t>建物2-3</t>
    <rPh sb="0" eb="2">
      <t>タテモノ</t>
    </rPh>
    <phoneticPr fontId="4"/>
  </si>
  <si>
    <t>本渡地区清掃センター　計量施設増築　機械設備</t>
    <phoneticPr fontId="4"/>
  </si>
  <si>
    <t>建物46-1</t>
    <rPh sb="0" eb="2">
      <t>タテモノ</t>
    </rPh>
    <phoneticPr fontId="4"/>
  </si>
  <si>
    <t>熊本県天草市新和町小宮地　地内</t>
    <phoneticPr fontId="4"/>
  </si>
  <si>
    <t>新和分署庁舎（車庫付き）</t>
    <phoneticPr fontId="4"/>
  </si>
  <si>
    <t>消防</t>
    <rPh sb="0" eb="2">
      <t>ショウボウ</t>
    </rPh>
    <phoneticPr fontId="4"/>
  </si>
  <si>
    <t>建物46-2</t>
    <rPh sb="0" eb="2">
      <t>タテモノ</t>
    </rPh>
    <phoneticPr fontId="4"/>
  </si>
  <si>
    <t>新和分署庁舎（車庫付き）　電気設備</t>
    <rPh sb="13" eb="15">
      <t>デンキ</t>
    </rPh>
    <rPh sb="15" eb="17">
      <t>セツビ</t>
    </rPh>
    <phoneticPr fontId="4"/>
  </si>
  <si>
    <t>建物46-3</t>
    <rPh sb="0" eb="2">
      <t>タテモノ</t>
    </rPh>
    <phoneticPr fontId="4"/>
  </si>
  <si>
    <t>新和分署庁舎（車庫付き）　機械設備</t>
    <rPh sb="13" eb="15">
      <t>キカイ</t>
    </rPh>
    <rPh sb="15" eb="17">
      <t>セツビ</t>
    </rPh>
    <phoneticPr fontId="4"/>
  </si>
  <si>
    <t>建物47-1</t>
    <rPh sb="0" eb="2">
      <t>タテモノ</t>
    </rPh>
    <phoneticPr fontId="4"/>
  </si>
  <si>
    <t>熊本県天草市御所浦町御所浦　地内</t>
    <phoneticPr fontId="4"/>
  </si>
  <si>
    <t>御所浦分署庁舎</t>
    <phoneticPr fontId="4"/>
  </si>
  <si>
    <t>建物47-2</t>
    <rPh sb="0" eb="2">
      <t>タテモノ</t>
    </rPh>
    <phoneticPr fontId="4"/>
  </si>
  <si>
    <t>熊本県天草市御所浦町御所浦　地内</t>
  </si>
  <si>
    <t>御所浦分署庁舎 電気設備</t>
    <rPh sb="8" eb="10">
      <t>デンキ</t>
    </rPh>
    <rPh sb="10" eb="12">
      <t>セツビ</t>
    </rPh>
    <phoneticPr fontId="4"/>
  </si>
  <si>
    <t>建物47-3</t>
    <rPh sb="0" eb="2">
      <t>タテモノ</t>
    </rPh>
    <phoneticPr fontId="4"/>
  </si>
  <si>
    <t>御所浦分署庁舎　機械設備</t>
    <rPh sb="8" eb="10">
      <t>キカイ</t>
    </rPh>
    <rPh sb="10" eb="12">
      <t>セツビ</t>
    </rPh>
    <phoneticPr fontId="4"/>
  </si>
  <si>
    <t>建物29-1</t>
    <rPh sb="0" eb="2">
      <t>タテモノ</t>
    </rPh>
    <phoneticPr fontId="4"/>
  </si>
  <si>
    <t>上天草市大矢野町中11582-33</t>
    <rPh sb="0" eb="1">
      <t>カミ</t>
    </rPh>
    <rPh sb="3" eb="4">
      <t>シ</t>
    </rPh>
    <rPh sb="4" eb="5">
      <t>ダイ</t>
    </rPh>
    <rPh sb="5" eb="6">
      <t>ヤ</t>
    </rPh>
    <rPh sb="6" eb="7">
      <t>ノ</t>
    </rPh>
    <rPh sb="7" eb="8">
      <t>マチ</t>
    </rPh>
    <rPh sb="8" eb="9">
      <t>チュウ</t>
    </rPh>
    <phoneticPr fontId="7"/>
  </si>
  <si>
    <t>北消防庁舎</t>
    <rPh sb="0" eb="1">
      <t>キタ</t>
    </rPh>
    <rPh sb="1" eb="3">
      <t>ショウボウ</t>
    </rPh>
    <rPh sb="3" eb="5">
      <t>チョウシャ</t>
    </rPh>
    <phoneticPr fontId="7"/>
  </si>
  <si>
    <t>建物29-2</t>
    <rPh sb="0" eb="2">
      <t>タテモノ</t>
    </rPh>
    <phoneticPr fontId="4"/>
  </si>
  <si>
    <t>北消防庁舎　電気設備</t>
    <rPh sb="0" eb="1">
      <t>キタ</t>
    </rPh>
    <rPh sb="1" eb="3">
      <t>ショウボウ</t>
    </rPh>
    <rPh sb="3" eb="5">
      <t>チョウシャ</t>
    </rPh>
    <rPh sb="6" eb="8">
      <t>デンキ</t>
    </rPh>
    <rPh sb="8" eb="10">
      <t>セツビ</t>
    </rPh>
    <phoneticPr fontId="7"/>
  </si>
  <si>
    <t>建物29-3</t>
    <rPh sb="0" eb="2">
      <t>タテモノ</t>
    </rPh>
    <phoneticPr fontId="4"/>
  </si>
  <si>
    <t>北消防庁舎　機械設備</t>
    <rPh sb="0" eb="1">
      <t>キタ</t>
    </rPh>
    <rPh sb="1" eb="3">
      <t>ショウボウ</t>
    </rPh>
    <rPh sb="3" eb="5">
      <t>チョウシャ</t>
    </rPh>
    <rPh sb="6" eb="8">
      <t>キカイ</t>
    </rPh>
    <rPh sb="8" eb="10">
      <t>セツビ</t>
    </rPh>
    <phoneticPr fontId="7"/>
  </si>
  <si>
    <t>建物30-1</t>
    <rPh sb="0" eb="2">
      <t>タテモノ</t>
    </rPh>
    <phoneticPr fontId="4"/>
  </si>
  <si>
    <t>天草市楠浦町4751</t>
    <rPh sb="0" eb="3">
      <t>アマクサシ</t>
    </rPh>
    <rPh sb="3" eb="4">
      <t>クス</t>
    </rPh>
    <rPh sb="4" eb="5">
      <t>ウラ</t>
    </rPh>
    <rPh sb="5" eb="6">
      <t>マチ</t>
    </rPh>
    <phoneticPr fontId="4"/>
  </si>
  <si>
    <t>白煙防止用空気加熱器エレメント取替工事</t>
    <rPh sb="0" eb="1">
      <t>シロ</t>
    </rPh>
    <rPh sb="1" eb="2">
      <t>ケムリ</t>
    </rPh>
    <rPh sb="2" eb="5">
      <t>ボウシヨウ</t>
    </rPh>
    <rPh sb="5" eb="7">
      <t>クウキ</t>
    </rPh>
    <rPh sb="7" eb="9">
      <t>カネツ</t>
    </rPh>
    <rPh sb="9" eb="10">
      <t>キ</t>
    </rPh>
    <rPh sb="15" eb="17">
      <t>トリカ</t>
    </rPh>
    <rPh sb="17" eb="19">
      <t>コウジ</t>
    </rPh>
    <phoneticPr fontId="4"/>
  </si>
  <si>
    <t>建物30-2</t>
    <rPh sb="0" eb="2">
      <t>タテモノ</t>
    </rPh>
    <phoneticPr fontId="4"/>
  </si>
  <si>
    <t>ガス減温室入り口ダクト取替工事</t>
    <rPh sb="2" eb="3">
      <t>ゲン</t>
    </rPh>
    <rPh sb="3" eb="4">
      <t>オン</t>
    </rPh>
    <rPh sb="4" eb="5">
      <t>シツ</t>
    </rPh>
    <rPh sb="5" eb="6">
      <t>イ</t>
    </rPh>
    <rPh sb="7" eb="8">
      <t>グチ</t>
    </rPh>
    <rPh sb="11" eb="13">
      <t>トリカ</t>
    </rPh>
    <rPh sb="13" eb="15">
      <t>コウジ</t>
    </rPh>
    <phoneticPr fontId="4"/>
  </si>
  <si>
    <t>建物30-3</t>
    <rPh sb="0" eb="2">
      <t>タテモノ</t>
    </rPh>
    <phoneticPr fontId="4"/>
  </si>
  <si>
    <t>建物30-4</t>
    <rPh sb="0" eb="2">
      <t>タテモノ</t>
    </rPh>
    <phoneticPr fontId="4"/>
  </si>
  <si>
    <t>天草市楠浦町4751</t>
    <rPh sb="0" eb="2">
      <t>アマクサ</t>
    </rPh>
    <rPh sb="2" eb="3">
      <t>シ</t>
    </rPh>
    <rPh sb="3" eb="4">
      <t>クス</t>
    </rPh>
    <rPh sb="4" eb="5">
      <t>ウラ</t>
    </rPh>
    <rPh sb="5" eb="6">
      <t>マチ</t>
    </rPh>
    <phoneticPr fontId="4"/>
  </si>
  <si>
    <t>給じんシュート取替工事</t>
    <rPh sb="0" eb="1">
      <t>キュウ</t>
    </rPh>
    <rPh sb="7" eb="9">
      <t>トリカ</t>
    </rPh>
    <rPh sb="9" eb="11">
      <t>コウジ</t>
    </rPh>
    <phoneticPr fontId="4"/>
  </si>
  <si>
    <t>工作物1</t>
    <rPh sb="0" eb="3">
      <t>コウサクブツ</t>
    </rPh>
    <phoneticPr fontId="4"/>
  </si>
  <si>
    <t>天草市本渡町広瀬地内</t>
    <rPh sb="0" eb="3">
      <t>アマクサシ</t>
    </rPh>
    <rPh sb="3" eb="5">
      <t>ホンド</t>
    </rPh>
    <rPh sb="5" eb="6">
      <t>マチ</t>
    </rPh>
    <rPh sb="6" eb="8">
      <t>ヒロセ</t>
    </rPh>
    <rPh sb="8" eb="9">
      <t>チ</t>
    </rPh>
    <rPh sb="9" eb="10">
      <t>ナイ</t>
    </rPh>
    <phoneticPr fontId="7"/>
  </si>
  <si>
    <t>事業用・工作物</t>
    <rPh sb="0" eb="3">
      <t>ジギョウヨウ</t>
    </rPh>
    <rPh sb="4" eb="7">
      <t>コウサクブツ</t>
    </rPh>
    <phoneticPr fontId="4"/>
  </si>
  <si>
    <t>消防本部・中央消防署庁舎　外構</t>
    <rPh sb="0" eb="2">
      <t>ショウボウ</t>
    </rPh>
    <rPh sb="2" eb="4">
      <t>ホンブ</t>
    </rPh>
    <rPh sb="5" eb="7">
      <t>チュウオウ</t>
    </rPh>
    <rPh sb="7" eb="10">
      <t>ショウボウショ</t>
    </rPh>
    <rPh sb="10" eb="12">
      <t>チョウシャ</t>
    </rPh>
    <rPh sb="13" eb="15">
      <t>ガイコウ</t>
    </rPh>
    <phoneticPr fontId="7"/>
  </si>
  <si>
    <t>工作物2</t>
    <rPh sb="0" eb="3">
      <t>コウサクブツ</t>
    </rPh>
    <phoneticPr fontId="4"/>
  </si>
  <si>
    <t>天草市五和町二江4915-1
中央消防署五和分署
外一ヶ所</t>
  </si>
  <si>
    <t>天草広域連合ネットワーク（五和分署～苓北分署ルート）</t>
  </si>
  <si>
    <t>工作物3</t>
    <rPh sb="0" eb="3">
      <t>コウサクブツ</t>
    </rPh>
    <phoneticPr fontId="4"/>
  </si>
  <si>
    <t>十万山中継基地局敷地造成及び鉄塔</t>
  </si>
  <si>
    <t>工作物4</t>
    <rPh sb="0" eb="3">
      <t>コウサクブツ</t>
    </rPh>
    <phoneticPr fontId="4"/>
  </si>
  <si>
    <t>老岳中継基地局敷地造成及び鉄塔</t>
  </si>
  <si>
    <t>工作物5</t>
    <rPh sb="0" eb="3">
      <t>コウサクブツ</t>
    </rPh>
    <phoneticPr fontId="4"/>
  </si>
  <si>
    <t>平家城前進基地局敷地造成及び鉄塔</t>
  </si>
  <si>
    <t>工作物6</t>
    <rPh sb="0" eb="3">
      <t>コウサクブツ</t>
    </rPh>
    <phoneticPr fontId="4"/>
  </si>
  <si>
    <t>天草市本渡町広瀬1687-2
消防本部　外　地内</t>
  </si>
  <si>
    <t>消防救急無線デジタル化整備電気設備（下島地区）</t>
  </si>
  <si>
    <t>工作物7</t>
    <rPh sb="0" eb="3">
      <t>コウサクブツ</t>
    </rPh>
    <phoneticPr fontId="4"/>
  </si>
  <si>
    <t>天草市有明町上津浦5593-5　外　地内</t>
  </si>
  <si>
    <t>消防救急無線デジタル化整備電気設備（上島地区）</t>
  </si>
  <si>
    <t>工作物8</t>
    <rPh sb="0" eb="3">
      <t>コウサクブツ</t>
    </rPh>
    <phoneticPr fontId="4"/>
  </si>
  <si>
    <t>天草市本渡町広瀬1687-2
消防本部</t>
  </si>
  <si>
    <t>消防救急無線デジタル化整備電気通信工事</t>
  </si>
  <si>
    <t>箇所</t>
    <rPh sb="0" eb="2">
      <t>カショ</t>
    </rPh>
    <phoneticPr fontId="7"/>
  </si>
  <si>
    <t>工作物9</t>
    <rPh sb="0" eb="3">
      <t>コウサクブツ</t>
    </rPh>
    <phoneticPr fontId="4"/>
  </si>
  <si>
    <t>苓北町富岡字的谷1592地内</t>
    <rPh sb="0" eb="3">
      <t>レイホクマチ</t>
    </rPh>
    <rPh sb="3" eb="5">
      <t>トミオカ</t>
    </rPh>
    <rPh sb="5" eb="6">
      <t>アザ</t>
    </rPh>
    <rPh sb="6" eb="7">
      <t>マト</t>
    </rPh>
    <rPh sb="7" eb="8">
      <t>タニ</t>
    </rPh>
    <rPh sb="12" eb="14">
      <t>チナイ</t>
    </rPh>
    <phoneticPr fontId="7"/>
  </si>
  <si>
    <t>富岡中継局フェンス</t>
    <rPh sb="0" eb="2">
      <t>トミオカ</t>
    </rPh>
    <rPh sb="2" eb="5">
      <t>チュウケイキョク</t>
    </rPh>
    <phoneticPr fontId="7"/>
  </si>
  <si>
    <t>工作物10</t>
    <rPh sb="0" eb="3">
      <t>コウサクブツ</t>
    </rPh>
    <phoneticPr fontId="4"/>
  </si>
  <si>
    <t>天草市本渡町広瀬及び天草市本渡町本渡　地内</t>
    <rPh sb="0" eb="3">
      <t>アマクサシ</t>
    </rPh>
    <rPh sb="3" eb="4">
      <t>ホン</t>
    </rPh>
    <rPh sb="4" eb="5">
      <t>ワタ</t>
    </rPh>
    <rPh sb="5" eb="6">
      <t>マチ</t>
    </rPh>
    <rPh sb="6" eb="8">
      <t>ヒロセ</t>
    </rPh>
    <rPh sb="8" eb="9">
      <t>オヨ</t>
    </rPh>
    <rPh sb="10" eb="13">
      <t>アマクサシ</t>
    </rPh>
    <rPh sb="13" eb="15">
      <t>ホンド</t>
    </rPh>
    <rPh sb="15" eb="16">
      <t>マチ</t>
    </rPh>
    <rPh sb="16" eb="18">
      <t>ホンド</t>
    </rPh>
    <rPh sb="19" eb="21">
      <t>チナイ</t>
    </rPh>
    <phoneticPr fontId="7"/>
  </si>
  <si>
    <t>消防救急無線デジタル中継基地局アプローチ回線（消防本部～十万山中継基地局）</t>
    <rPh sb="0" eb="2">
      <t>ショウボウ</t>
    </rPh>
    <rPh sb="2" eb="4">
      <t>キュウキュウ</t>
    </rPh>
    <rPh sb="4" eb="6">
      <t>ムセン</t>
    </rPh>
    <rPh sb="10" eb="12">
      <t>チュウケイ</t>
    </rPh>
    <rPh sb="12" eb="15">
      <t>キチキョク</t>
    </rPh>
    <rPh sb="20" eb="22">
      <t>カイセン</t>
    </rPh>
    <rPh sb="23" eb="25">
      <t>ショウボウ</t>
    </rPh>
    <rPh sb="25" eb="27">
      <t>ホンブ</t>
    </rPh>
    <rPh sb="28" eb="30">
      <t>ジュウマン</t>
    </rPh>
    <rPh sb="30" eb="31">
      <t>ヤマ</t>
    </rPh>
    <rPh sb="31" eb="33">
      <t>チュウケイ</t>
    </rPh>
    <rPh sb="33" eb="36">
      <t>キチキョク</t>
    </rPh>
    <phoneticPr fontId="7"/>
  </si>
  <si>
    <t>工作物11</t>
    <rPh sb="0" eb="3">
      <t>コウサクブツ</t>
    </rPh>
    <phoneticPr fontId="4"/>
  </si>
  <si>
    <t>天草市本渡町広瀬1687-2　天草広域連合地内外4箇所地内</t>
    <rPh sb="0" eb="3">
      <t>アマクサシ</t>
    </rPh>
    <rPh sb="3" eb="5">
      <t>ホンド</t>
    </rPh>
    <rPh sb="5" eb="6">
      <t>マチ</t>
    </rPh>
    <rPh sb="6" eb="8">
      <t>ヒロセ</t>
    </rPh>
    <rPh sb="15" eb="17">
      <t>アマクサ</t>
    </rPh>
    <rPh sb="17" eb="19">
      <t>コウイキ</t>
    </rPh>
    <rPh sb="19" eb="21">
      <t>レンゴウ</t>
    </rPh>
    <rPh sb="21" eb="23">
      <t>チナイ</t>
    </rPh>
    <rPh sb="23" eb="24">
      <t>ソト</t>
    </rPh>
    <rPh sb="25" eb="27">
      <t>カショ</t>
    </rPh>
    <rPh sb="27" eb="29">
      <t>チナイ</t>
    </rPh>
    <phoneticPr fontId="7"/>
  </si>
  <si>
    <t>天草広域連合ネットワーク設定変更業務</t>
    <rPh sb="0" eb="2">
      <t>アマクサ</t>
    </rPh>
    <rPh sb="2" eb="4">
      <t>コウイキ</t>
    </rPh>
    <rPh sb="4" eb="6">
      <t>レンゴウ</t>
    </rPh>
    <rPh sb="12" eb="14">
      <t>セッテイ</t>
    </rPh>
    <rPh sb="14" eb="16">
      <t>ヘンコウ</t>
    </rPh>
    <rPh sb="16" eb="18">
      <t>ギョウム</t>
    </rPh>
    <phoneticPr fontId="7"/>
  </si>
  <si>
    <t>工作物12</t>
    <rPh sb="0" eb="3">
      <t>コウサクブツ</t>
    </rPh>
    <phoneticPr fontId="4"/>
  </si>
  <si>
    <t>富岡中継基地局　電気通信設備</t>
    <rPh sb="0" eb="2">
      <t>トミオカ</t>
    </rPh>
    <rPh sb="2" eb="4">
      <t>チュウケイ</t>
    </rPh>
    <rPh sb="4" eb="7">
      <t>キチキョク</t>
    </rPh>
    <rPh sb="8" eb="10">
      <t>デンキ</t>
    </rPh>
    <rPh sb="10" eb="12">
      <t>ツウシン</t>
    </rPh>
    <rPh sb="12" eb="14">
      <t>セツビ</t>
    </rPh>
    <phoneticPr fontId="7"/>
  </si>
  <si>
    <t>工作物13</t>
    <rPh sb="0" eb="3">
      <t>コウサクブツ</t>
    </rPh>
    <phoneticPr fontId="4"/>
  </si>
  <si>
    <t>苓北分署　　電気通信設備</t>
    <rPh sb="0" eb="2">
      <t>レイホク</t>
    </rPh>
    <rPh sb="2" eb="4">
      <t>ブンショ</t>
    </rPh>
    <rPh sb="6" eb="8">
      <t>デンキ</t>
    </rPh>
    <rPh sb="8" eb="10">
      <t>ツウシン</t>
    </rPh>
    <rPh sb="10" eb="12">
      <t>セツビ</t>
    </rPh>
    <phoneticPr fontId="7"/>
  </si>
  <si>
    <t>工作物14</t>
    <rPh sb="0" eb="2">
      <t>コウサク</t>
    </rPh>
    <rPh sb="2" eb="3">
      <t>ブツ</t>
    </rPh>
    <phoneticPr fontId="4"/>
  </si>
  <si>
    <t>熊本県天草市楠浦町4751番地　本渡地区清掃センター地内</t>
    <phoneticPr fontId="4"/>
  </si>
  <si>
    <t>本渡地区清掃センター　計量施設整備</t>
    <phoneticPr fontId="4"/>
  </si>
  <si>
    <t>工作物15</t>
    <rPh sb="0" eb="3">
      <t>コウサクブツ</t>
    </rPh>
    <phoneticPr fontId="4"/>
  </si>
  <si>
    <t>熊本県天草市楠浦町4751番地　本渡地区清掃センター地内</t>
    <phoneticPr fontId="4"/>
  </si>
  <si>
    <t>本渡地区清掃センター　トラックスケール</t>
    <phoneticPr fontId="4"/>
  </si>
  <si>
    <t>工作物16</t>
    <rPh sb="0" eb="3">
      <t>コウサクブツ</t>
    </rPh>
    <phoneticPr fontId="4"/>
  </si>
  <si>
    <t>熊本県天草市本渡町広瀬　天草広域連合消防本部他12箇所地内</t>
    <phoneticPr fontId="4"/>
  </si>
  <si>
    <t>天草広域連合内線化工事</t>
    <phoneticPr fontId="4"/>
  </si>
  <si>
    <t>工作物17</t>
    <rPh sb="0" eb="3">
      <t>コウサクブツ</t>
    </rPh>
    <phoneticPr fontId="4"/>
  </si>
  <si>
    <t>熊本県天草市新和町小宮地　地内</t>
    <phoneticPr fontId="4"/>
  </si>
  <si>
    <t>新和分署庁舎　舗装</t>
    <phoneticPr fontId="4"/>
  </si>
  <si>
    <t>工作物29-1</t>
    <rPh sb="0" eb="3">
      <t>コウサクブツ</t>
    </rPh>
    <phoneticPr fontId="4"/>
  </si>
  <si>
    <t>天草市本渡町広瀬字野田1667番地2</t>
    <rPh sb="0" eb="2">
      <t>アマクサ</t>
    </rPh>
    <rPh sb="2" eb="3">
      <t>シ</t>
    </rPh>
    <rPh sb="3" eb="5">
      <t>ホンド</t>
    </rPh>
    <rPh sb="5" eb="6">
      <t>マチ</t>
    </rPh>
    <rPh sb="6" eb="8">
      <t>ヒロセ</t>
    </rPh>
    <rPh sb="8" eb="9">
      <t>アザ</t>
    </rPh>
    <rPh sb="9" eb="11">
      <t>ノダ</t>
    </rPh>
    <rPh sb="15" eb="17">
      <t>バンチ</t>
    </rPh>
    <phoneticPr fontId="7"/>
  </si>
  <si>
    <t>天草広域連合駐車場整備工事</t>
    <rPh sb="0" eb="9">
      <t>アマクサコウイキレンゴウチュウシャジョウ</t>
    </rPh>
    <rPh sb="9" eb="11">
      <t>セイビ</t>
    </rPh>
    <rPh sb="11" eb="13">
      <t>コウジ</t>
    </rPh>
    <phoneticPr fontId="7"/>
  </si>
  <si>
    <t>工作物29-2</t>
    <rPh sb="0" eb="3">
      <t>コウサクブツ</t>
    </rPh>
    <phoneticPr fontId="4"/>
  </si>
  <si>
    <t>北消防庁舎　外構工事</t>
    <rPh sb="0" eb="1">
      <t>キタ</t>
    </rPh>
    <rPh sb="1" eb="3">
      <t>ショウボウ</t>
    </rPh>
    <rPh sb="3" eb="5">
      <t>チョウシャ</t>
    </rPh>
    <rPh sb="6" eb="7">
      <t>ガイ</t>
    </rPh>
    <rPh sb="7" eb="8">
      <t>コウ</t>
    </rPh>
    <rPh sb="8" eb="10">
      <t>コウジ</t>
    </rPh>
    <phoneticPr fontId="7"/>
  </si>
  <si>
    <t>物品1</t>
    <phoneticPr fontId="4"/>
  </si>
  <si>
    <t>総務企画課</t>
    <rPh sb="0" eb="2">
      <t>ソウム</t>
    </rPh>
    <rPh sb="2" eb="4">
      <t>キカク</t>
    </rPh>
    <rPh sb="4" eb="5">
      <t>カ</t>
    </rPh>
    <phoneticPr fontId="7"/>
  </si>
  <si>
    <t>物品</t>
    <rPh sb="0" eb="2">
      <t>ブッピン</t>
    </rPh>
    <phoneticPr fontId="4"/>
  </si>
  <si>
    <t>移動式書庫</t>
    <rPh sb="0" eb="2">
      <t>イドウ</t>
    </rPh>
    <rPh sb="2" eb="3">
      <t>シキ</t>
    </rPh>
    <rPh sb="3" eb="5">
      <t>ショコ</t>
    </rPh>
    <phoneticPr fontId="7"/>
  </si>
  <si>
    <t>総務</t>
    <rPh sb="0" eb="2">
      <t>ソウム</t>
    </rPh>
    <phoneticPr fontId="7"/>
  </si>
  <si>
    <t>物品2</t>
    <rPh sb="0" eb="2">
      <t>ブッピン</t>
    </rPh>
    <phoneticPr fontId="4"/>
  </si>
  <si>
    <t>介護認定審査会システムパッケージソフト</t>
    <rPh sb="0" eb="2">
      <t>カイゴ</t>
    </rPh>
    <rPh sb="2" eb="4">
      <t>ニンテイ</t>
    </rPh>
    <rPh sb="4" eb="7">
      <t>シンサカイ</t>
    </rPh>
    <phoneticPr fontId="7"/>
  </si>
  <si>
    <t>物品3</t>
  </si>
  <si>
    <t>介護認定審査会システム機器</t>
    <rPh sb="0" eb="2">
      <t>カイゴ</t>
    </rPh>
    <rPh sb="2" eb="4">
      <t>ニンテイ</t>
    </rPh>
    <rPh sb="4" eb="7">
      <t>シンサカイ</t>
    </rPh>
    <rPh sb="11" eb="13">
      <t>キキ</t>
    </rPh>
    <phoneticPr fontId="7"/>
  </si>
  <si>
    <t>物品5</t>
  </si>
  <si>
    <t>環境衛生課</t>
    <rPh sb="0" eb="2">
      <t>カンキョウ</t>
    </rPh>
    <rPh sb="2" eb="4">
      <t>エイセイ</t>
    </rPh>
    <rPh sb="4" eb="5">
      <t>カ</t>
    </rPh>
    <phoneticPr fontId="7"/>
  </si>
  <si>
    <t>ウイングロード　熊本め　500-6863</t>
    <rPh sb="8" eb="10">
      <t>クマモト</t>
    </rPh>
    <phoneticPr fontId="7"/>
  </si>
  <si>
    <t>台</t>
    <rPh sb="0" eb="1">
      <t>ダイ</t>
    </rPh>
    <phoneticPr fontId="7"/>
  </si>
  <si>
    <t>物品8</t>
    <rPh sb="0" eb="2">
      <t>ブッピン</t>
    </rPh>
    <phoneticPr fontId="4"/>
  </si>
  <si>
    <t>トヨタフォークリフト　７FG18-18275</t>
  </si>
  <si>
    <t>物品9</t>
  </si>
  <si>
    <t>フォークリフト　６FG１８H601FSV</t>
  </si>
  <si>
    <t>物品10</t>
    <rPh sb="0" eb="2">
      <t>ブッピン</t>
    </rPh>
    <phoneticPr fontId="4"/>
  </si>
  <si>
    <t>フォークリフト　FD18DMC-70384</t>
  </si>
  <si>
    <t>物品11</t>
  </si>
  <si>
    <t>フォークリフト　７FG１８-18093</t>
  </si>
  <si>
    <t>物品12</t>
    <rPh sb="0" eb="2">
      <t>ブッピン</t>
    </rPh>
    <phoneticPr fontId="4"/>
  </si>
  <si>
    <t>コマツホイルローダー</t>
  </si>
  <si>
    <t>物品13</t>
  </si>
  <si>
    <t>トヨタジョブサン</t>
  </si>
  <si>
    <t>物品14</t>
    <rPh sb="0" eb="2">
      <t>ブッピン</t>
    </rPh>
    <phoneticPr fontId="4"/>
  </si>
  <si>
    <t>物品15</t>
  </si>
  <si>
    <t>スバル　EBD-TV1　熊本こ　480-6865</t>
    <rPh sb="12" eb="14">
      <t>クマモト</t>
    </rPh>
    <phoneticPr fontId="7"/>
  </si>
  <si>
    <t>物品16</t>
    <rPh sb="0" eb="2">
      <t>ブッピン</t>
    </rPh>
    <phoneticPr fontId="4"/>
  </si>
  <si>
    <t>クライマーコンベア</t>
  </si>
  <si>
    <t>物品17</t>
  </si>
  <si>
    <t>消防本部総務課</t>
    <rPh sb="0" eb="2">
      <t>ショウボウ</t>
    </rPh>
    <rPh sb="2" eb="4">
      <t>ホンブ</t>
    </rPh>
    <rPh sb="4" eb="7">
      <t>ソウムカ</t>
    </rPh>
    <phoneticPr fontId="7"/>
  </si>
  <si>
    <t>ビジネスホン　マルチビジネスシステム</t>
  </si>
  <si>
    <t>物品18</t>
    <rPh sb="0" eb="2">
      <t>ブッピン</t>
    </rPh>
    <phoneticPr fontId="4"/>
  </si>
  <si>
    <t>プロジェクタ　エプソンEMP-7800</t>
  </si>
  <si>
    <t>物品19</t>
  </si>
  <si>
    <t>災害派遣用テント</t>
    <rPh sb="0" eb="2">
      <t>サイガイ</t>
    </rPh>
    <rPh sb="2" eb="4">
      <t>ハケン</t>
    </rPh>
    <rPh sb="4" eb="5">
      <t>ヨウ</t>
    </rPh>
    <phoneticPr fontId="7"/>
  </si>
  <si>
    <t>物品20</t>
    <rPh sb="0" eb="2">
      <t>ブッピン</t>
    </rPh>
    <phoneticPr fontId="4"/>
  </si>
  <si>
    <t>圧縮空気泡消火システム</t>
    <rPh sb="0" eb="2">
      <t>アッシュク</t>
    </rPh>
    <rPh sb="2" eb="4">
      <t>クウキ</t>
    </rPh>
    <rPh sb="4" eb="5">
      <t>アワ</t>
    </rPh>
    <rPh sb="5" eb="7">
      <t>ショウカ</t>
    </rPh>
    <phoneticPr fontId="7"/>
  </si>
  <si>
    <t>物品21</t>
  </si>
  <si>
    <t>物品24</t>
    <rPh sb="0" eb="2">
      <t>ブッピン</t>
    </rPh>
    <phoneticPr fontId="4"/>
  </si>
  <si>
    <t>AED　レールダル・ハートスタートFR2</t>
  </si>
  <si>
    <t>物品25</t>
  </si>
  <si>
    <t>救命訓練用人形　ハートシム４０００二次救命処置トレーニングシステム</t>
    <rPh sb="0" eb="2">
      <t>キュウメイ</t>
    </rPh>
    <rPh sb="2" eb="4">
      <t>クンレン</t>
    </rPh>
    <rPh sb="4" eb="5">
      <t>ヨウ</t>
    </rPh>
    <rPh sb="5" eb="7">
      <t>ニンギョウ</t>
    </rPh>
    <rPh sb="17" eb="19">
      <t>ニジ</t>
    </rPh>
    <rPh sb="19" eb="21">
      <t>キュウメイ</t>
    </rPh>
    <rPh sb="21" eb="23">
      <t>ショチ</t>
    </rPh>
    <phoneticPr fontId="7"/>
  </si>
  <si>
    <t>物品26</t>
    <rPh sb="0" eb="2">
      <t>ブッピン</t>
    </rPh>
    <phoneticPr fontId="4"/>
  </si>
  <si>
    <t>救難用ゴムボート（TOYO)１６DX-A</t>
    <rPh sb="0" eb="2">
      <t>キュウナン</t>
    </rPh>
    <rPh sb="2" eb="3">
      <t>ヨウ</t>
    </rPh>
    <phoneticPr fontId="7"/>
  </si>
  <si>
    <t>隻</t>
    <rPh sb="0" eb="1">
      <t>セキ</t>
    </rPh>
    <phoneticPr fontId="7"/>
  </si>
  <si>
    <t>物品27</t>
  </si>
  <si>
    <t>ゴムボート　アキレスハイパロボンドSG-140</t>
  </si>
  <si>
    <t>物品28</t>
    <rPh sb="0" eb="2">
      <t>ブッピン</t>
    </rPh>
    <phoneticPr fontId="4"/>
  </si>
  <si>
    <t>水中スピーカー　DRS-100</t>
    <rPh sb="0" eb="2">
      <t>スイチュウ</t>
    </rPh>
    <phoneticPr fontId="7"/>
  </si>
  <si>
    <t>物品29</t>
  </si>
  <si>
    <t>コンプレッサー　マツバラAVC-16型</t>
    <rPh sb="18" eb="19">
      <t>ガタ</t>
    </rPh>
    <phoneticPr fontId="7"/>
  </si>
  <si>
    <t>物品30</t>
    <rPh sb="0" eb="2">
      <t>ブッピン</t>
    </rPh>
    <phoneticPr fontId="4"/>
  </si>
  <si>
    <t>防火広報車　日産CBF-VRE２５　熊本つ400-4883</t>
    <rPh sb="0" eb="2">
      <t>ボウカ</t>
    </rPh>
    <rPh sb="2" eb="5">
      <t>コウホウシャ</t>
    </rPh>
    <rPh sb="6" eb="8">
      <t>ニッサン</t>
    </rPh>
    <rPh sb="18" eb="20">
      <t>クマモト</t>
    </rPh>
    <phoneticPr fontId="7"/>
  </si>
  <si>
    <t>物品31</t>
  </si>
  <si>
    <t>通信指令システム　届出情報管理装置</t>
    <rPh sb="0" eb="2">
      <t>ツウシン</t>
    </rPh>
    <rPh sb="2" eb="4">
      <t>シレイ</t>
    </rPh>
    <rPh sb="9" eb="11">
      <t>トドケデ</t>
    </rPh>
    <rPh sb="11" eb="13">
      <t>ジョウホウ</t>
    </rPh>
    <rPh sb="13" eb="15">
      <t>カンリ</t>
    </rPh>
    <rPh sb="15" eb="17">
      <t>ソウチ</t>
    </rPh>
    <phoneticPr fontId="7"/>
  </si>
  <si>
    <t>物品32</t>
    <rPh sb="0" eb="2">
      <t>ブッピン</t>
    </rPh>
    <phoneticPr fontId="4"/>
  </si>
  <si>
    <t>有明分署</t>
    <rPh sb="0" eb="2">
      <t>ア</t>
    </rPh>
    <rPh sb="2" eb="4">
      <t>ブ</t>
    </rPh>
    <phoneticPr fontId="10"/>
  </si>
  <si>
    <t>スバルサンバー　熊本け　480-7312</t>
    <rPh sb="8" eb="10">
      <t>クマモト</t>
    </rPh>
    <phoneticPr fontId="7"/>
  </si>
  <si>
    <t>物品33</t>
  </si>
  <si>
    <t>河浦分署</t>
    <rPh sb="0" eb="2">
      <t>カ</t>
    </rPh>
    <rPh sb="2" eb="4">
      <t>ブ</t>
    </rPh>
    <phoneticPr fontId="10"/>
  </si>
  <si>
    <t>スバルサンバー　熊本け　480-7313</t>
    <rPh sb="8" eb="10">
      <t>クマモト</t>
    </rPh>
    <phoneticPr fontId="7"/>
  </si>
  <si>
    <t>物品34</t>
    <rPh sb="0" eb="2">
      <t>ブッピン</t>
    </rPh>
    <phoneticPr fontId="4"/>
  </si>
  <si>
    <t>救急自動車　トヨタ　熊本ら　830-119</t>
    <rPh sb="0" eb="2">
      <t>キュウキュウ</t>
    </rPh>
    <rPh sb="2" eb="5">
      <t>ジドウシャ</t>
    </rPh>
    <rPh sb="10" eb="12">
      <t>クマモト</t>
    </rPh>
    <phoneticPr fontId="7"/>
  </si>
  <si>
    <t>物品35</t>
  </si>
  <si>
    <t>高度救命資機材</t>
    <rPh sb="0" eb="2">
      <t>コウド</t>
    </rPh>
    <rPh sb="2" eb="4">
      <t>キュウメイ</t>
    </rPh>
    <rPh sb="4" eb="7">
      <t>シキザイ</t>
    </rPh>
    <phoneticPr fontId="7"/>
  </si>
  <si>
    <t>物品36</t>
    <rPh sb="0" eb="2">
      <t>ブッピン</t>
    </rPh>
    <phoneticPr fontId="4"/>
  </si>
  <si>
    <t>中央消防署</t>
    <rPh sb="0" eb="2">
      <t>チュウオウ</t>
    </rPh>
    <rPh sb="2" eb="5">
      <t>ショウボウショ</t>
    </rPh>
    <phoneticPr fontId="10"/>
  </si>
  <si>
    <t>救急自動車　トヨタ　熊本せ　831-119</t>
    <rPh sb="0" eb="2">
      <t>キュウキュウ</t>
    </rPh>
    <rPh sb="2" eb="5">
      <t>ジドウシャ</t>
    </rPh>
    <rPh sb="10" eb="12">
      <t>クマモト</t>
    </rPh>
    <phoneticPr fontId="7"/>
  </si>
  <si>
    <t>物品37</t>
  </si>
  <si>
    <t>物品38</t>
    <rPh sb="0" eb="2">
      <t>ブッピン</t>
    </rPh>
    <phoneticPr fontId="4"/>
  </si>
  <si>
    <t>北消防署</t>
    <rPh sb="0" eb="1">
      <t>キタ</t>
    </rPh>
    <rPh sb="1" eb="3">
      <t>ショウボウ</t>
    </rPh>
    <rPh sb="3" eb="4">
      <t>ショ</t>
    </rPh>
    <phoneticPr fontId="10"/>
  </si>
  <si>
    <t>救急自動車　トヨタ　熊本す　831-119</t>
    <rPh sb="0" eb="2">
      <t>キュウキュウ</t>
    </rPh>
    <rPh sb="2" eb="5">
      <t>ジドウシャ</t>
    </rPh>
    <rPh sb="10" eb="12">
      <t>クマモト</t>
    </rPh>
    <phoneticPr fontId="7"/>
  </si>
  <si>
    <t>物品39</t>
  </si>
  <si>
    <t>物品40</t>
    <rPh sb="0" eb="2">
      <t>ブッピン</t>
    </rPh>
    <phoneticPr fontId="4"/>
  </si>
  <si>
    <t>小型ポンプ積載車　マツダ　熊本す800-5369</t>
    <rPh sb="0" eb="2">
      <t>コガタ</t>
    </rPh>
    <rPh sb="5" eb="7">
      <t>セキサイ</t>
    </rPh>
    <rPh sb="7" eb="8">
      <t>シャ</t>
    </rPh>
    <rPh sb="13" eb="15">
      <t>クマモト</t>
    </rPh>
    <phoneticPr fontId="7"/>
  </si>
  <si>
    <t>物品41</t>
  </si>
  <si>
    <t>小型動力ポンプ　B-3級ラビットFi7000</t>
    <rPh sb="0" eb="2">
      <t>コガタ</t>
    </rPh>
    <rPh sb="2" eb="4">
      <t>ドウリョク</t>
    </rPh>
    <rPh sb="11" eb="12">
      <t>キュウ</t>
    </rPh>
    <phoneticPr fontId="7"/>
  </si>
  <si>
    <t>物品42</t>
    <rPh sb="0" eb="2">
      <t>ブッピン</t>
    </rPh>
    <phoneticPr fontId="4"/>
  </si>
  <si>
    <t>新和分署</t>
    <rPh sb="0" eb="2">
      <t>シ</t>
    </rPh>
    <rPh sb="2" eb="4">
      <t>ブ</t>
    </rPh>
    <phoneticPr fontId="10"/>
  </si>
  <si>
    <t>小型ポンプ積載車　マツダ　熊本す800-6346</t>
    <rPh sb="0" eb="2">
      <t>コガタ</t>
    </rPh>
    <rPh sb="5" eb="7">
      <t>セキサイ</t>
    </rPh>
    <rPh sb="7" eb="8">
      <t>シャ</t>
    </rPh>
    <rPh sb="13" eb="15">
      <t>クマモト</t>
    </rPh>
    <phoneticPr fontId="7"/>
  </si>
  <si>
    <t>物品43</t>
  </si>
  <si>
    <t>物品44</t>
    <rPh sb="0" eb="2">
      <t>ブッピン</t>
    </rPh>
    <phoneticPr fontId="4"/>
  </si>
  <si>
    <t>五和分署</t>
    <rPh sb="0" eb="2">
      <t>イツワ</t>
    </rPh>
    <rPh sb="2" eb="4">
      <t>ブンショ</t>
    </rPh>
    <phoneticPr fontId="10"/>
  </si>
  <si>
    <t>小型ポンプ積載車　マツダ　熊本す800-5371</t>
    <rPh sb="0" eb="2">
      <t>コガタ</t>
    </rPh>
    <rPh sb="5" eb="7">
      <t>セキサイ</t>
    </rPh>
    <rPh sb="7" eb="8">
      <t>シャ</t>
    </rPh>
    <rPh sb="13" eb="15">
      <t>クマモト</t>
    </rPh>
    <phoneticPr fontId="7"/>
  </si>
  <si>
    <t>物品45</t>
  </si>
  <si>
    <t>物品46</t>
    <rPh sb="0" eb="2">
      <t>ブッピン</t>
    </rPh>
    <phoneticPr fontId="4"/>
  </si>
  <si>
    <t>消防本部</t>
    <rPh sb="0" eb="2">
      <t>ショウボウ</t>
    </rPh>
    <rPh sb="2" eb="4">
      <t>ホンブ</t>
    </rPh>
    <phoneticPr fontId="10"/>
  </si>
  <si>
    <t>運搬車　三菱　熊本11た48-33</t>
    <rPh sb="0" eb="3">
      <t>ウンパンシャ</t>
    </rPh>
    <rPh sb="4" eb="6">
      <t>ミツビシ</t>
    </rPh>
    <rPh sb="7" eb="9">
      <t>クマモト</t>
    </rPh>
    <phoneticPr fontId="7"/>
  </si>
  <si>
    <t>物品47</t>
  </si>
  <si>
    <t>指揮車　三菱　熊本800さ69-18</t>
    <rPh sb="0" eb="2">
      <t>シキ</t>
    </rPh>
    <rPh sb="2" eb="3">
      <t>グルマ</t>
    </rPh>
    <rPh sb="4" eb="6">
      <t>ミツビシ</t>
    </rPh>
    <rPh sb="7" eb="9">
      <t>クマモト</t>
    </rPh>
    <phoneticPr fontId="7"/>
  </si>
  <si>
    <t>物品48</t>
    <rPh sb="0" eb="2">
      <t>ブッピン</t>
    </rPh>
    <phoneticPr fontId="4"/>
  </si>
  <si>
    <t>資機材搬送車　三菱　熊本800さ83-93</t>
    <rPh sb="0" eb="6">
      <t>シキザイハンソウシャ</t>
    </rPh>
    <rPh sb="7" eb="9">
      <t>ミツビシ</t>
    </rPh>
    <rPh sb="10" eb="12">
      <t>クマモト</t>
    </rPh>
    <phoneticPr fontId="7"/>
  </si>
  <si>
    <t>物品49</t>
  </si>
  <si>
    <t>松島分署</t>
    <rPh sb="0" eb="2">
      <t>マツシマ</t>
    </rPh>
    <rPh sb="2" eb="4">
      <t>ブンショ</t>
    </rPh>
    <phoneticPr fontId="10"/>
  </si>
  <si>
    <t>連絡車　日産　熊本500め98-11</t>
    <rPh sb="0" eb="2">
      <t>レンラク</t>
    </rPh>
    <rPh sb="2" eb="3">
      <t>シャ</t>
    </rPh>
    <rPh sb="4" eb="6">
      <t>ニッサン</t>
    </rPh>
    <rPh sb="7" eb="9">
      <t>クマモト</t>
    </rPh>
    <phoneticPr fontId="10"/>
  </si>
  <si>
    <t>物品50</t>
    <rPh sb="0" eb="2">
      <t>ブッピン</t>
    </rPh>
    <phoneticPr fontId="4"/>
  </si>
  <si>
    <t>消防本部</t>
    <rPh sb="0" eb="2">
      <t>ショウボウ</t>
    </rPh>
    <rPh sb="2" eb="4">
      <t>ホンブ</t>
    </rPh>
    <phoneticPr fontId="7"/>
  </si>
  <si>
    <t>輸送車　日産　熊本200さ5-94</t>
    <rPh sb="0" eb="3">
      <t>ユソウシャ</t>
    </rPh>
    <rPh sb="4" eb="6">
      <t>ニッサン</t>
    </rPh>
    <rPh sb="7" eb="9">
      <t>クマモト</t>
    </rPh>
    <phoneticPr fontId="7"/>
  </si>
  <si>
    <t>物品51</t>
  </si>
  <si>
    <t>消火通報訓練指導車　マツダ　熊本100す7230</t>
    <rPh sb="0" eb="2">
      <t>ショウカ</t>
    </rPh>
    <rPh sb="2" eb="4">
      <t>ツウホウ</t>
    </rPh>
    <rPh sb="4" eb="6">
      <t>クンレン</t>
    </rPh>
    <rPh sb="6" eb="8">
      <t>シドウ</t>
    </rPh>
    <rPh sb="8" eb="9">
      <t>シャ</t>
    </rPh>
    <rPh sb="14" eb="16">
      <t>クマモト</t>
    </rPh>
    <phoneticPr fontId="7"/>
  </si>
  <si>
    <t>物品52</t>
    <rPh sb="0" eb="2">
      <t>ブッピン</t>
    </rPh>
    <phoneticPr fontId="4"/>
  </si>
  <si>
    <t>消防本部・中央</t>
    <rPh sb="0" eb="2">
      <t>ショウボウ</t>
    </rPh>
    <rPh sb="2" eb="4">
      <t>ホンブ</t>
    </rPh>
    <rPh sb="5" eb="7">
      <t>チュウオウ</t>
    </rPh>
    <phoneticPr fontId="7"/>
  </si>
  <si>
    <t>指令車（白）　マツダ　熊本330と1-19</t>
    <rPh sb="0" eb="2">
      <t>シレイ</t>
    </rPh>
    <rPh sb="2" eb="3">
      <t>シャ</t>
    </rPh>
    <rPh sb="4" eb="5">
      <t>シロ</t>
    </rPh>
    <rPh sb="11" eb="13">
      <t>クマモト</t>
    </rPh>
    <phoneticPr fontId="7"/>
  </si>
  <si>
    <t>物品54</t>
    <rPh sb="0" eb="2">
      <t>ブッピン</t>
    </rPh>
    <phoneticPr fontId="4"/>
  </si>
  <si>
    <t>消防中央</t>
    <rPh sb="0" eb="2">
      <t>ショウボウ</t>
    </rPh>
    <rPh sb="2" eb="4">
      <t>チュウオウ</t>
    </rPh>
    <phoneticPr fontId="7"/>
  </si>
  <si>
    <t>救急本渡2　トヨタ　熊本800さ53-15</t>
    <rPh sb="0" eb="2">
      <t>キュウキュウ</t>
    </rPh>
    <rPh sb="2" eb="4">
      <t>ホンド</t>
    </rPh>
    <rPh sb="10" eb="12">
      <t>クマモト</t>
    </rPh>
    <phoneticPr fontId="7"/>
  </si>
  <si>
    <t>物品55</t>
  </si>
  <si>
    <t>救助工作車　日野　熊本830は・119</t>
    <rPh sb="0" eb="2">
      <t>キュウジョ</t>
    </rPh>
    <rPh sb="2" eb="5">
      <t>コウサクシャ</t>
    </rPh>
    <rPh sb="6" eb="8">
      <t>ヒノ</t>
    </rPh>
    <rPh sb="9" eb="11">
      <t>クマモト</t>
    </rPh>
    <phoneticPr fontId="7"/>
  </si>
  <si>
    <t>物品56</t>
    <rPh sb="0" eb="2">
      <t>ブッピン</t>
    </rPh>
    <phoneticPr fontId="4"/>
  </si>
  <si>
    <t>消防1号車　日野　熊本800さ44-62</t>
    <rPh sb="0" eb="2">
      <t>ショウボウ</t>
    </rPh>
    <rPh sb="3" eb="5">
      <t>ゴウシャ</t>
    </rPh>
    <rPh sb="6" eb="8">
      <t>ヒノ</t>
    </rPh>
    <rPh sb="9" eb="11">
      <t>クマモト</t>
    </rPh>
    <phoneticPr fontId="7"/>
  </si>
  <si>
    <t>物品57</t>
  </si>
  <si>
    <t>消防2号車　日野　熊本830の・119</t>
    <rPh sb="0" eb="2">
      <t>ショウボウ</t>
    </rPh>
    <rPh sb="3" eb="5">
      <t>ゴウシャ</t>
    </rPh>
    <rPh sb="6" eb="8">
      <t>ヒノ</t>
    </rPh>
    <rPh sb="9" eb="11">
      <t>クマモト</t>
    </rPh>
    <phoneticPr fontId="7"/>
  </si>
  <si>
    <t>物品58</t>
    <rPh sb="0" eb="2">
      <t>ブッピン</t>
    </rPh>
    <phoneticPr fontId="4"/>
  </si>
  <si>
    <t>水槽車　日野　熊本88ゆ18-61</t>
    <rPh sb="0" eb="2">
      <t>スイソウ</t>
    </rPh>
    <rPh sb="2" eb="3">
      <t>シャ</t>
    </rPh>
    <rPh sb="4" eb="6">
      <t>ヒノ</t>
    </rPh>
    <rPh sb="7" eb="9">
      <t>クマモト</t>
    </rPh>
    <phoneticPr fontId="7"/>
  </si>
  <si>
    <t>物品59</t>
  </si>
  <si>
    <t>梯子車　日野　熊本88ゆ20-27</t>
    <rPh sb="0" eb="2">
      <t>ハシゴ</t>
    </rPh>
    <rPh sb="2" eb="3">
      <t>シャ</t>
    </rPh>
    <rPh sb="4" eb="6">
      <t>ヒノ</t>
    </rPh>
    <rPh sb="7" eb="9">
      <t>クマモト</t>
    </rPh>
    <phoneticPr fontId="7"/>
  </si>
  <si>
    <t>物品60</t>
    <rPh sb="0" eb="2">
      <t>ブッピン</t>
    </rPh>
    <phoneticPr fontId="4"/>
  </si>
  <si>
    <t>南消防署</t>
    <rPh sb="0" eb="1">
      <t>ミナミ</t>
    </rPh>
    <rPh sb="1" eb="4">
      <t>ショウボウショ</t>
    </rPh>
    <phoneticPr fontId="7"/>
  </si>
  <si>
    <t>救急1号車　トヨタ　熊本830み・119</t>
    <rPh sb="0" eb="2">
      <t>キュウキュウ</t>
    </rPh>
    <rPh sb="3" eb="5">
      <t>ゴウシャ</t>
    </rPh>
    <rPh sb="10" eb="12">
      <t>クマモト</t>
    </rPh>
    <phoneticPr fontId="7"/>
  </si>
  <si>
    <t>物品61</t>
  </si>
  <si>
    <t>救急車予備車　トヨタ　熊本800さ71-14</t>
    <rPh sb="0" eb="3">
      <t>キュウキュウシャ</t>
    </rPh>
    <rPh sb="3" eb="5">
      <t>ヨビ</t>
    </rPh>
    <rPh sb="5" eb="6">
      <t>シャ</t>
    </rPh>
    <rPh sb="11" eb="13">
      <t>クマモト</t>
    </rPh>
    <phoneticPr fontId="7"/>
  </si>
  <si>
    <t>物品62</t>
    <rPh sb="0" eb="2">
      <t>ブッピン</t>
    </rPh>
    <phoneticPr fontId="4"/>
  </si>
  <si>
    <t>指揮車　日産　熊本800さ42-46</t>
    <rPh sb="0" eb="3">
      <t>シキシャ</t>
    </rPh>
    <rPh sb="4" eb="6">
      <t>ニッサン</t>
    </rPh>
    <rPh sb="7" eb="9">
      <t>クマモト</t>
    </rPh>
    <phoneticPr fontId="7"/>
  </si>
  <si>
    <t>物品63</t>
  </si>
  <si>
    <t>消防1号車　日産　熊本88せ10-67</t>
    <rPh sb="0" eb="2">
      <t>ショウボウ</t>
    </rPh>
    <rPh sb="3" eb="5">
      <t>ゴウシャ</t>
    </rPh>
    <rPh sb="6" eb="8">
      <t>ニッサン</t>
    </rPh>
    <rPh sb="9" eb="11">
      <t>クマモト</t>
    </rPh>
    <phoneticPr fontId="7"/>
  </si>
  <si>
    <t>物品64</t>
    <rPh sb="0" eb="2">
      <t>ブッピン</t>
    </rPh>
    <phoneticPr fontId="4"/>
  </si>
  <si>
    <t>消防2号車　日野　熊本800は6-66</t>
    <rPh sb="0" eb="2">
      <t>ショウボウ</t>
    </rPh>
    <rPh sb="3" eb="5">
      <t>ゴウシャ</t>
    </rPh>
    <rPh sb="6" eb="8">
      <t>ヒノ</t>
    </rPh>
    <rPh sb="9" eb="11">
      <t>クマモト</t>
    </rPh>
    <phoneticPr fontId="7"/>
  </si>
  <si>
    <t>物品65</t>
  </si>
  <si>
    <t>梯子車　日野　熊本800は5-26</t>
    <rPh sb="0" eb="2">
      <t>ハシゴ</t>
    </rPh>
    <rPh sb="2" eb="3">
      <t>シャ</t>
    </rPh>
    <rPh sb="4" eb="6">
      <t>ヒノ</t>
    </rPh>
    <rPh sb="7" eb="9">
      <t>クマモト</t>
    </rPh>
    <phoneticPr fontId="7"/>
  </si>
  <si>
    <t>物品66</t>
    <rPh sb="0" eb="2">
      <t>ブッピン</t>
    </rPh>
    <phoneticPr fontId="4"/>
  </si>
  <si>
    <t>救急車予備車　トヨタ　熊本800さ54-55</t>
    <rPh sb="0" eb="3">
      <t>キュウキュウシャ</t>
    </rPh>
    <rPh sb="3" eb="5">
      <t>ヨビ</t>
    </rPh>
    <rPh sb="5" eb="6">
      <t>シャ</t>
    </rPh>
    <rPh sb="11" eb="13">
      <t>クマモト</t>
    </rPh>
    <phoneticPr fontId="7"/>
  </si>
  <si>
    <t>物品67</t>
  </si>
  <si>
    <t>消防車　日野　熊本800は5-29</t>
    <rPh sb="0" eb="3">
      <t>ショウボウシャ</t>
    </rPh>
    <rPh sb="4" eb="6">
      <t>ヒノ</t>
    </rPh>
    <rPh sb="7" eb="9">
      <t>クマモト</t>
    </rPh>
    <phoneticPr fontId="7"/>
  </si>
  <si>
    <t>物品69</t>
  </si>
  <si>
    <t>松島分署</t>
    <rPh sb="0" eb="2">
      <t>マツシマ</t>
    </rPh>
    <rPh sb="2" eb="4">
      <t>ブンショ</t>
    </rPh>
    <phoneticPr fontId="7"/>
  </si>
  <si>
    <t>消防車　日野　熊本800は805</t>
    <rPh sb="0" eb="3">
      <t>ショウボウシャ</t>
    </rPh>
    <rPh sb="4" eb="6">
      <t>ヒノ</t>
    </rPh>
    <rPh sb="7" eb="9">
      <t>クマモト</t>
    </rPh>
    <phoneticPr fontId="7"/>
  </si>
  <si>
    <t>物品70</t>
    <rPh sb="0" eb="2">
      <t>ブッピン</t>
    </rPh>
    <phoneticPr fontId="4"/>
  </si>
  <si>
    <t>有明分署</t>
    <rPh sb="0" eb="2">
      <t>アリアケ</t>
    </rPh>
    <rPh sb="2" eb="4">
      <t>ブンショ</t>
    </rPh>
    <phoneticPr fontId="7"/>
  </si>
  <si>
    <t>救急車　トヨタ　熊本800す56-29</t>
    <rPh sb="0" eb="3">
      <t>キュウキュウシャ</t>
    </rPh>
    <rPh sb="8" eb="10">
      <t>クマモト</t>
    </rPh>
    <phoneticPr fontId="7"/>
  </si>
  <si>
    <t>物品71</t>
  </si>
  <si>
    <t>東天草分署</t>
    <rPh sb="0" eb="1">
      <t>ヒガシ</t>
    </rPh>
    <rPh sb="1" eb="3">
      <t>アマクサ</t>
    </rPh>
    <rPh sb="3" eb="5">
      <t>ブンショ</t>
    </rPh>
    <phoneticPr fontId="7"/>
  </si>
  <si>
    <t>救急車　トヨタ　熊本800さ96-01</t>
    <rPh sb="0" eb="3">
      <t>キュウキュウシャ</t>
    </rPh>
    <rPh sb="8" eb="10">
      <t>クマモト</t>
    </rPh>
    <phoneticPr fontId="7"/>
  </si>
  <si>
    <t>物品73</t>
  </si>
  <si>
    <t>倉岳分署</t>
    <rPh sb="0" eb="2">
      <t>クラタケ</t>
    </rPh>
    <rPh sb="2" eb="4">
      <t>ブンショ</t>
    </rPh>
    <phoneticPr fontId="7"/>
  </si>
  <si>
    <t>救急車　トヨタ　熊本800す19-64</t>
    <rPh sb="0" eb="3">
      <t>キュウキュウシャ</t>
    </rPh>
    <rPh sb="8" eb="10">
      <t>クマモト</t>
    </rPh>
    <phoneticPr fontId="7"/>
  </si>
  <si>
    <t>物品74</t>
    <rPh sb="0" eb="2">
      <t>ブッピン</t>
    </rPh>
    <phoneticPr fontId="4"/>
  </si>
  <si>
    <t>連絡車　スズキ　熊本480か31-78</t>
    <rPh sb="0" eb="2">
      <t>レンラク</t>
    </rPh>
    <rPh sb="2" eb="3">
      <t>シャ</t>
    </rPh>
    <rPh sb="8" eb="10">
      <t>クマモト</t>
    </rPh>
    <phoneticPr fontId="7"/>
  </si>
  <si>
    <t>物品75</t>
  </si>
  <si>
    <t>連絡車　スバル　熊本480く49-84</t>
    <rPh sb="0" eb="2">
      <t>レンラク</t>
    </rPh>
    <rPh sb="2" eb="3">
      <t>シャ</t>
    </rPh>
    <rPh sb="8" eb="10">
      <t>クマモト</t>
    </rPh>
    <phoneticPr fontId="7"/>
  </si>
  <si>
    <t>物品77</t>
  </si>
  <si>
    <t>苓北分署</t>
    <rPh sb="0" eb="2">
      <t>レイホク</t>
    </rPh>
    <rPh sb="2" eb="4">
      <t>ブンショ</t>
    </rPh>
    <phoneticPr fontId="7"/>
  </si>
  <si>
    <t>救急車　トヨタ　熊本800さ96-02</t>
    <rPh sb="0" eb="3">
      <t>キュウキュウシャ</t>
    </rPh>
    <rPh sb="8" eb="10">
      <t>クマモト</t>
    </rPh>
    <phoneticPr fontId="7"/>
  </si>
  <si>
    <t>物品78</t>
    <rPh sb="0" eb="2">
      <t>ブッピン</t>
    </rPh>
    <phoneticPr fontId="4"/>
  </si>
  <si>
    <t>連絡車　スバル　熊本480く49-83</t>
    <rPh sb="0" eb="2">
      <t>レンラク</t>
    </rPh>
    <rPh sb="2" eb="3">
      <t>シャ</t>
    </rPh>
    <rPh sb="8" eb="10">
      <t>クマモト</t>
    </rPh>
    <phoneticPr fontId="7"/>
  </si>
  <si>
    <t>物品79</t>
  </si>
  <si>
    <t>西天草分署</t>
    <rPh sb="0" eb="1">
      <t>ニシ</t>
    </rPh>
    <rPh sb="1" eb="3">
      <t>アマクサ</t>
    </rPh>
    <rPh sb="3" eb="5">
      <t>ブンショ</t>
    </rPh>
    <phoneticPr fontId="7"/>
  </si>
  <si>
    <t>救急車　トヨタ　熊本830も・119</t>
    <rPh sb="0" eb="3">
      <t>キュウキュウシャ</t>
    </rPh>
    <rPh sb="8" eb="10">
      <t>クマモト</t>
    </rPh>
    <phoneticPr fontId="7"/>
  </si>
  <si>
    <t>物品81</t>
  </si>
  <si>
    <t>連絡車　スズキ　熊本480か31-79</t>
    <rPh sb="0" eb="2">
      <t>レンラク</t>
    </rPh>
    <rPh sb="2" eb="3">
      <t>シャ</t>
    </rPh>
    <rPh sb="8" eb="10">
      <t>クマモト</t>
    </rPh>
    <phoneticPr fontId="7"/>
  </si>
  <si>
    <t>物品82</t>
    <rPh sb="0" eb="2">
      <t>ブッピン</t>
    </rPh>
    <phoneticPr fontId="4"/>
  </si>
  <si>
    <t>河浦分署</t>
    <rPh sb="0" eb="2">
      <t>カワウラ</t>
    </rPh>
    <rPh sb="2" eb="4">
      <t>ブンショ</t>
    </rPh>
    <phoneticPr fontId="7"/>
  </si>
  <si>
    <t>消防車　日野　熊本830め・119</t>
    <rPh sb="0" eb="3">
      <t>ショウボウシャ</t>
    </rPh>
    <rPh sb="4" eb="6">
      <t>ヒノ</t>
    </rPh>
    <rPh sb="7" eb="9">
      <t>クマモト</t>
    </rPh>
    <phoneticPr fontId="7"/>
  </si>
  <si>
    <t>物品83</t>
  </si>
  <si>
    <t>御所浦分署</t>
    <rPh sb="0" eb="3">
      <t>ゴショウラ</t>
    </rPh>
    <rPh sb="3" eb="5">
      <t>ブンショ</t>
    </rPh>
    <phoneticPr fontId="7"/>
  </si>
  <si>
    <t>消防救急艇　293-38034号</t>
    <rPh sb="0" eb="2">
      <t>ショウボウ</t>
    </rPh>
    <rPh sb="2" eb="4">
      <t>キュウキュウ</t>
    </rPh>
    <rPh sb="4" eb="5">
      <t>テイ</t>
    </rPh>
    <rPh sb="15" eb="16">
      <t>ゴウ</t>
    </rPh>
    <phoneticPr fontId="7"/>
  </si>
  <si>
    <t>物品84</t>
    <rPh sb="0" eb="2">
      <t>ブッピン</t>
    </rPh>
    <phoneticPr fontId="4"/>
  </si>
  <si>
    <t>救急統計システムパッケージ</t>
    <rPh sb="0" eb="2">
      <t>キュウキュウ</t>
    </rPh>
    <rPh sb="2" eb="4">
      <t>トウケイ</t>
    </rPh>
    <phoneticPr fontId="7"/>
  </si>
  <si>
    <t>物品85</t>
  </si>
  <si>
    <t>自動心臓マッサージシステム</t>
    <rPh sb="0" eb="2">
      <t>ジドウ</t>
    </rPh>
    <rPh sb="2" eb="4">
      <t>シンゾウ</t>
    </rPh>
    <phoneticPr fontId="7"/>
  </si>
  <si>
    <t>物品86</t>
    <rPh sb="0" eb="2">
      <t>ブッピン</t>
    </rPh>
    <phoneticPr fontId="4"/>
  </si>
  <si>
    <t>小型動力ポンプ　B-3級ラビットFi7000　60PS</t>
    <rPh sb="0" eb="2">
      <t>コガタ</t>
    </rPh>
    <rPh sb="2" eb="4">
      <t>ドウリョク</t>
    </rPh>
    <rPh sb="11" eb="12">
      <t>キュウ</t>
    </rPh>
    <phoneticPr fontId="7"/>
  </si>
  <si>
    <t>物品87</t>
  </si>
  <si>
    <t>圧縮空気泡消火システム（ポーダブルタイプ）</t>
    <rPh sb="0" eb="2">
      <t>アッシュク</t>
    </rPh>
    <rPh sb="2" eb="4">
      <t>クウキ</t>
    </rPh>
    <rPh sb="4" eb="5">
      <t>アワ</t>
    </rPh>
    <rPh sb="5" eb="7">
      <t>ショウカ</t>
    </rPh>
    <phoneticPr fontId="7"/>
  </si>
  <si>
    <t>物品88</t>
    <rPh sb="0" eb="2">
      <t>ブッピン</t>
    </rPh>
    <phoneticPr fontId="4"/>
  </si>
  <si>
    <t>新和分署</t>
    <rPh sb="0" eb="2">
      <t>シンワ</t>
    </rPh>
    <rPh sb="2" eb="4">
      <t>ブンショ</t>
    </rPh>
    <phoneticPr fontId="10"/>
  </si>
  <si>
    <t>高規格救急自動車</t>
    <rPh sb="0" eb="3">
      <t>コウキカク</t>
    </rPh>
    <rPh sb="3" eb="5">
      <t>キュウキュウ</t>
    </rPh>
    <rPh sb="5" eb="8">
      <t>ジドウシャ</t>
    </rPh>
    <phoneticPr fontId="7"/>
  </si>
  <si>
    <t>物品89</t>
  </si>
  <si>
    <t>半自動式除細動器</t>
    <rPh sb="0" eb="1">
      <t>ハン</t>
    </rPh>
    <rPh sb="1" eb="3">
      <t>ジドウ</t>
    </rPh>
    <rPh sb="3" eb="4">
      <t>シキ</t>
    </rPh>
    <rPh sb="4" eb="8">
      <t>ジョサイドウキ</t>
    </rPh>
    <phoneticPr fontId="7"/>
  </si>
  <si>
    <t>物品90</t>
    <rPh sb="0" eb="2">
      <t>ブッピン</t>
    </rPh>
    <phoneticPr fontId="4"/>
  </si>
  <si>
    <t>血中酸素飽和測定器</t>
    <rPh sb="0" eb="2">
      <t>ケッチュウ</t>
    </rPh>
    <rPh sb="2" eb="4">
      <t>サンソ</t>
    </rPh>
    <rPh sb="4" eb="6">
      <t>ホウワ</t>
    </rPh>
    <rPh sb="6" eb="8">
      <t>ソクテイ</t>
    </rPh>
    <rPh sb="8" eb="9">
      <t>キ</t>
    </rPh>
    <phoneticPr fontId="7"/>
  </si>
  <si>
    <t>物品91</t>
  </si>
  <si>
    <t>患者監視装置</t>
    <rPh sb="0" eb="2">
      <t>カンジャ</t>
    </rPh>
    <rPh sb="2" eb="4">
      <t>カンシ</t>
    </rPh>
    <rPh sb="4" eb="6">
      <t>ソウチ</t>
    </rPh>
    <phoneticPr fontId="7"/>
  </si>
  <si>
    <t>物品92</t>
    <rPh sb="0" eb="2">
      <t>ブッピン</t>
    </rPh>
    <phoneticPr fontId="4"/>
  </si>
  <si>
    <t>救急消防通信指令システム機器</t>
    <rPh sb="0" eb="2">
      <t>キュウキュウ</t>
    </rPh>
    <rPh sb="2" eb="4">
      <t>ショウボウ</t>
    </rPh>
    <rPh sb="4" eb="6">
      <t>ツウシン</t>
    </rPh>
    <rPh sb="6" eb="8">
      <t>シレイ</t>
    </rPh>
    <rPh sb="12" eb="14">
      <t>キキ</t>
    </rPh>
    <phoneticPr fontId="7"/>
  </si>
  <si>
    <t>物品93</t>
  </si>
  <si>
    <t>御所浦分署</t>
    <rPh sb="0" eb="3">
      <t>ゴ</t>
    </rPh>
    <rPh sb="3" eb="5">
      <t>ブ</t>
    </rPh>
    <phoneticPr fontId="10"/>
  </si>
  <si>
    <t>小型ポンプ積載車　ダイハツ　熊本あ880-1203</t>
    <rPh sb="0" eb="2">
      <t>コガタ</t>
    </rPh>
    <rPh sb="5" eb="7">
      <t>セキサイ</t>
    </rPh>
    <rPh sb="7" eb="8">
      <t>シャ</t>
    </rPh>
    <rPh sb="14" eb="16">
      <t>クマモト</t>
    </rPh>
    <phoneticPr fontId="7"/>
  </si>
  <si>
    <t>物品94</t>
    <rPh sb="0" eb="2">
      <t>ブッピン</t>
    </rPh>
    <phoneticPr fontId="4"/>
  </si>
  <si>
    <t>小型動力ポンプ</t>
    <rPh sb="0" eb="2">
      <t>コガタ</t>
    </rPh>
    <rPh sb="2" eb="4">
      <t>ドウリョク</t>
    </rPh>
    <phoneticPr fontId="7"/>
  </si>
  <si>
    <t>物品95</t>
  </si>
  <si>
    <t>圧縮空気泡システム</t>
    <rPh sb="0" eb="2">
      <t>アッシュク</t>
    </rPh>
    <rPh sb="2" eb="4">
      <t>クウキ</t>
    </rPh>
    <rPh sb="4" eb="5">
      <t>アワ</t>
    </rPh>
    <phoneticPr fontId="7"/>
  </si>
  <si>
    <t>物品96</t>
    <rPh sb="0" eb="2">
      <t>ブッピン</t>
    </rPh>
    <phoneticPr fontId="4"/>
  </si>
  <si>
    <t>倉岳分署</t>
    <rPh sb="0" eb="2">
      <t>クラタケ</t>
    </rPh>
    <rPh sb="2" eb="4">
      <t>ブ</t>
    </rPh>
    <phoneticPr fontId="10"/>
  </si>
  <si>
    <t>小型ポンプ積載車　日産　熊本す800-6368</t>
    <rPh sb="0" eb="2">
      <t>コガタ</t>
    </rPh>
    <rPh sb="5" eb="7">
      <t>セキサイ</t>
    </rPh>
    <rPh sb="7" eb="8">
      <t>シャ</t>
    </rPh>
    <rPh sb="9" eb="11">
      <t>ニッサン</t>
    </rPh>
    <rPh sb="12" eb="14">
      <t>クマモト</t>
    </rPh>
    <phoneticPr fontId="7"/>
  </si>
  <si>
    <t>物品97</t>
  </si>
  <si>
    <t>物品98</t>
    <rPh sb="0" eb="2">
      <t>ブッピン</t>
    </rPh>
    <phoneticPr fontId="4"/>
  </si>
  <si>
    <t>物品99</t>
  </si>
  <si>
    <t>西天草分署付属設備</t>
    <rPh sb="0" eb="1">
      <t>ニシ</t>
    </rPh>
    <rPh sb="1" eb="3">
      <t>アマクサ</t>
    </rPh>
    <rPh sb="3" eb="5">
      <t>ブンショ</t>
    </rPh>
    <rPh sb="5" eb="7">
      <t>フゾク</t>
    </rPh>
    <rPh sb="7" eb="9">
      <t>セツビ</t>
    </rPh>
    <phoneticPr fontId="7"/>
  </si>
  <si>
    <t>物品100</t>
    <rPh sb="0" eb="2">
      <t>ブッピン</t>
    </rPh>
    <phoneticPr fontId="4"/>
  </si>
  <si>
    <t>高度救命処置シュミレータ</t>
    <rPh sb="0" eb="2">
      <t>コウド</t>
    </rPh>
    <rPh sb="2" eb="4">
      <t>キュウメイ</t>
    </rPh>
    <rPh sb="4" eb="6">
      <t>ショチ</t>
    </rPh>
    <phoneticPr fontId="7"/>
  </si>
  <si>
    <t>物品101</t>
  </si>
  <si>
    <t>投光器</t>
    <rPh sb="0" eb="3">
      <t>トウコウキ</t>
    </rPh>
    <phoneticPr fontId="7"/>
  </si>
  <si>
    <t>物品102</t>
    <rPh sb="0" eb="2">
      <t>ブッピン</t>
    </rPh>
    <phoneticPr fontId="4"/>
  </si>
  <si>
    <t>物品103</t>
  </si>
  <si>
    <t>ゴムボート</t>
  </si>
  <si>
    <t>物品104</t>
    <rPh sb="0" eb="2">
      <t>ブッピン</t>
    </rPh>
    <phoneticPr fontId="4"/>
  </si>
  <si>
    <t>スズキ　熊本581う9804</t>
    <rPh sb="4" eb="6">
      <t>クマモト</t>
    </rPh>
    <phoneticPr fontId="7"/>
  </si>
  <si>
    <t>物品105</t>
  </si>
  <si>
    <t>光ケーブル接続</t>
    <rPh sb="0" eb="1">
      <t>ヒカリ</t>
    </rPh>
    <rPh sb="5" eb="7">
      <t>セツゾク</t>
    </rPh>
    <phoneticPr fontId="7"/>
  </si>
  <si>
    <t>物品106</t>
    <rPh sb="0" eb="2">
      <t>ブッピン</t>
    </rPh>
    <phoneticPr fontId="4"/>
  </si>
  <si>
    <t>イントラ備品</t>
    <rPh sb="4" eb="6">
      <t>ビヒン</t>
    </rPh>
    <phoneticPr fontId="7"/>
  </si>
  <si>
    <t>物品107</t>
  </si>
  <si>
    <t>物品108</t>
    <rPh sb="0" eb="2">
      <t>ブッピン</t>
    </rPh>
    <phoneticPr fontId="4"/>
  </si>
  <si>
    <t>ネットワーク機器</t>
    <rPh sb="6" eb="8">
      <t>キキ</t>
    </rPh>
    <phoneticPr fontId="7"/>
  </si>
  <si>
    <t>物品109</t>
  </si>
  <si>
    <t>天草広域連合事務局総務企画課</t>
  </si>
  <si>
    <t>トヨタプリウス　熊本301　そ　4386</t>
  </si>
  <si>
    <t>物品110</t>
    <rPh sb="0" eb="2">
      <t>ブッピン</t>
    </rPh>
    <phoneticPr fontId="4"/>
  </si>
  <si>
    <t>上天草市松島町合津4276-540
中央消防署松島分署
（消防車積載）</t>
    <rPh sb="18" eb="20">
      <t>チ</t>
    </rPh>
    <rPh sb="20" eb="23">
      <t>シ</t>
    </rPh>
    <rPh sb="23" eb="25">
      <t>マ</t>
    </rPh>
    <rPh sb="25" eb="27">
      <t>ブ</t>
    </rPh>
    <rPh sb="29" eb="31">
      <t>ショウボウ</t>
    </rPh>
    <rPh sb="31" eb="32">
      <t>シャ</t>
    </rPh>
    <rPh sb="32" eb="34">
      <t>セキサイ</t>
    </rPh>
    <phoneticPr fontId="4"/>
  </si>
  <si>
    <t>投光器</t>
  </si>
  <si>
    <t>物品111</t>
  </si>
  <si>
    <t>天草市五和町二江4915-1
中央消防署五和分署
（消防車積載）</t>
    <rPh sb="15" eb="17">
      <t>チ</t>
    </rPh>
    <rPh sb="17" eb="20">
      <t>シ</t>
    </rPh>
    <rPh sb="20" eb="22">
      <t>イ</t>
    </rPh>
    <rPh sb="22" eb="24">
      <t>ブ</t>
    </rPh>
    <rPh sb="26" eb="28">
      <t>ショウボウ</t>
    </rPh>
    <rPh sb="28" eb="29">
      <t>シャ</t>
    </rPh>
    <rPh sb="29" eb="31">
      <t>セキサイ</t>
    </rPh>
    <phoneticPr fontId="4"/>
  </si>
  <si>
    <t>物品112</t>
    <rPh sb="0" eb="2">
      <t>ブッピン</t>
    </rPh>
    <phoneticPr fontId="4"/>
  </si>
  <si>
    <t>天草郡苓北町志岐1231
中央消防署苓北分署
（消防車積載）</t>
    <rPh sb="0" eb="3">
      <t>ア</t>
    </rPh>
    <rPh sb="3" eb="6">
      <t>レ</t>
    </rPh>
    <rPh sb="6" eb="8">
      <t>シキ</t>
    </rPh>
    <rPh sb="13" eb="15">
      <t>チ</t>
    </rPh>
    <rPh sb="15" eb="18">
      <t>シ</t>
    </rPh>
    <rPh sb="18" eb="20">
      <t>レ</t>
    </rPh>
    <rPh sb="20" eb="22">
      <t>ブ</t>
    </rPh>
    <rPh sb="24" eb="26">
      <t>ショウボウ</t>
    </rPh>
    <rPh sb="26" eb="27">
      <t>シャ</t>
    </rPh>
    <rPh sb="27" eb="29">
      <t>セキサイ</t>
    </rPh>
    <phoneticPr fontId="4"/>
  </si>
  <si>
    <t>エンジンポンプ</t>
  </si>
  <si>
    <t>物品113</t>
  </si>
  <si>
    <t>天草市御所浦町御所浦3526-12
中央消防署御所浦分署
（消防救急艇積載）</t>
    <rPh sb="0" eb="3">
      <t>ア</t>
    </rPh>
    <rPh sb="3" eb="7">
      <t>ゴ</t>
    </rPh>
    <rPh sb="7" eb="10">
      <t>ゴ</t>
    </rPh>
    <rPh sb="18" eb="20">
      <t>チ</t>
    </rPh>
    <rPh sb="20" eb="23">
      <t>シ</t>
    </rPh>
    <rPh sb="23" eb="26">
      <t>ゴ</t>
    </rPh>
    <rPh sb="26" eb="28">
      <t>ブ</t>
    </rPh>
    <rPh sb="30" eb="32">
      <t>ショウボウ</t>
    </rPh>
    <rPh sb="32" eb="34">
      <t>キュウキュウ</t>
    </rPh>
    <rPh sb="34" eb="35">
      <t>テイ</t>
    </rPh>
    <rPh sb="35" eb="37">
      <t>セキサイ</t>
    </rPh>
    <phoneticPr fontId="4"/>
  </si>
  <si>
    <t>ＡＥＤ（自動体外式除細動器）</t>
  </si>
  <si>
    <t>物品114</t>
    <rPh sb="0" eb="2">
      <t>ブッピン</t>
    </rPh>
    <phoneticPr fontId="4"/>
  </si>
  <si>
    <t>天草市本渡町広瀬1687-2
消防本部・中央消防署</t>
    <rPh sb="0" eb="3">
      <t>アマクサシ</t>
    </rPh>
    <rPh sb="3" eb="5">
      <t>ホンド</t>
    </rPh>
    <rPh sb="5" eb="6">
      <t>マチ</t>
    </rPh>
    <rPh sb="6" eb="8">
      <t>ヒロセ</t>
    </rPh>
    <rPh sb="15" eb="17">
      <t>ショウボウ</t>
    </rPh>
    <rPh sb="17" eb="19">
      <t>ホンブ</t>
    </rPh>
    <rPh sb="20" eb="25">
      <t>チ</t>
    </rPh>
    <phoneticPr fontId="4"/>
  </si>
  <si>
    <t>普通乗用車
トヨタDBE-NCP160V
熊本４００と１１３７</t>
  </si>
  <si>
    <t>物品115</t>
  </si>
  <si>
    <t>天草郡苓北町志岐1231
中央消防署苓北分署</t>
    <rPh sb="0" eb="3">
      <t>ア</t>
    </rPh>
    <rPh sb="3" eb="6">
      <t>レ</t>
    </rPh>
    <rPh sb="6" eb="8">
      <t>シキ</t>
    </rPh>
    <rPh sb="13" eb="15">
      <t>チ</t>
    </rPh>
    <rPh sb="15" eb="18">
      <t>シ</t>
    </rPh>
    <rPh sb="18" eb="20">
      <t>レ</t>
    </rPh>
    <rPh sb="20" eb="22">
      <t>ブ</t>
    </rPh>
    <phoneticPr fontId="4"/>
  </si>
  <si>
    <t>化学消防ポンプ自動車（苓北分署）
日野SDG-GX7JGAA改
熊本８３１に１１９</t>
  </si>
  <si>
    <t>物品116</t>
    <rPh sb="0" eb="2">
      <t>ブッピン</t>
    </rPh>
    <phoneticPr fontId="4"/>
  </si>
  <si>
    <t>上天草市松島町合津4276-540
中央消防署松島分署</t>
    <rPh sb="18" eb="20">
      <t>チ</t>
    </rPh>
    <rPh sb="20" eb="23">
      <t>シ</t>
    </rPh>
    <rPh sb="23" eb="25">
      <t>マ</t>
    </rPh>
    <rPh sb="25" eb="27">
      <t>ブ</t>
    </rPh>
    <phoneticPr fontId="4"/>
  </si>
  <si>
    <t>高規格救急自動車（松島分署）
トヨタCBF-TRH226S
熊本８００す９２２７</t>
  </si>
  <si>
    <t>物品117</t>
  </si>
  <si>
    <t>上天草市龍ケ岳町高戸2095-1
中央消防署東天草分署</t>
    <rPh sb="17" eb="19">
      <t>チ</t>
    </rPh>
    <rPh sb="19" eb="22">
      <t>シ</t>
    </rPh>
    <rPh sb="22" eb="25">
      <t>ヒ</t>
    </rPh>
    <rPh sb="25" eb="27">
      <t>ブ</t>
    </rPh>
    <phoneticPr fontId="4"/>
  </si>
  <si>
    <t>水槽付消防ポンプ自動車（東天草分署）
日野SDG-GX7JGAA改
熊本８３１な１１９</t>
  </si>
  <si>
    <t>物品118</t>
    <rPh sb="0" eb="2">
      <t>ブッピン</t>
    </rPh>
    <phoneticPr fontId="4"/>
  </si>
  <si>
    <t>ネットワーク通信機器（上天草地区）</t>
  </si>
  <si>
    <t>物品119</t>
  </si>
  <si>
    <t>上天草市松島町教良木236（松島地区清掃センター）</t>
    <rPh sb="0" eb="4">
      <t>カミアマクサシ</t>
    </rPh>
    <rPh sb="4" eb="6">
      <t>マツシマ</t>
    </rPh>
    <rPh sb="6" eb="7">
      <t>マチ</t>
    </rPh>
    <rPh sb="7" eb="10">
      <t>キョウラギ</t>
    </rPh>
    <rPh sb="14" eb="16">
      <t>マツシマ</t>
    </rPh>
    <rPh sb="16" eb="18">
      <t>チク</t>
    </rPh>
    <rPh sb="18" eb="20">
      <t>セイソウ</t>
    </rPh>
    <phoneticPr fontId="4"/>
  </si>
  <si>
    <t>日産NV100クリッパー　熊本480　つ　5504</t>
    <rPh sb="0" eb="2">
      <t>ニッサン</t>
    </rPh>
    <rPh sb="13" eb="15">
      <t>クマモト</t>
    </rPh>
    <phoneticPr fontId="4"/>
  </si>
  <si>
    <t>台</t>
    <rPh sb="0" eb="1">
      <t>ダイ</t>
    </rPh>
    <phoneticPr fontId="4"/>
  </si>
  <si>
    <t>物品120</t>
    <rPh sb="0" eb="2">
      <t>ブッピン</t>
    </rPh>
    <phoneticPr fontId="4"/>
  </si>
  <si>
    <t>南消防署</t>
    <rPh sb="0" eb="1">
      <t>ミナミ</t>
    </rPh>
    <rPh sb="1" eb="4">
      <t>ショウボウショ</t>
    </rPh>
    <phoneticPr fontId="4"/>
  </si>
  <si>
    <t>消防本部</t>
    <rPh sb="0" eb="2">
      <t>ショウボウ</t>
    </rPh>
    <rPh sb="2" eb="4">
      <t>ホンブ</t>
    </rPh>
    <phoneticPr fontId="4"/>
  </si>
  <si>
    <t>半自動体外式除細動器（AED-2152）</t>
    <rPh sb="0" eb="1">
      <t>ハン</t>
    </rPh>
    <rPh sb="1" eb="3">
      <t>ジドウ</t>
    </rPh>
    <rPh sb="3" eb="5">
      <t>タイガイ</t>
    </rPh>
    <rPh sb="5" eb="6">
      <t>シキ</t>
    </rPh>
    <rPh sb="6" eb="9">
      <t>ジョサイドウ</t>
    </rPh>
    <rPh sb="9" eb="10">
      <t>キ</t>
    </rPh>
    <phoneticPr fontId="4"/>
  </si>
  <si>
    <t>物品121</t>
  </si>
  <si>
    <t>北消防署</t>
    <rPh sb="0" eb="1">
      <t>キタ</t>
    </rPh>
    <rPh sb="1" eb="3">
      <t>ショウボウ</t>
    </rPh>
    <rPh sb="3" eb="4">
      <t>ショ</t>
    </rPh>
    <phoneticPr fontId="4"/>
  </si>
  <si>
    <t>大型油圧救助器具</t>
    <rPh sb="0" eb="2">
      <t>オオガタ</t>
    </rPh>
    <rPh sb="2" eb="4">
      <t>ユアツ</t>
    </rPh>
    <rPh sb="4" eb="6">
      <t>キュウジョ</t>
    </rPh>
    <rPh sb="6" eb="8">
      <t>キグ</t>
    </rPh>
    <phoneticPr fontId="4"/>
  </si>
  <si>
    <t>物品122</t>
    <rPh sb="0" eb="2">
      <t>ブッピン</t>
    </rPh>
    <phoneticPr fontId="4"/>
  </si>
  <si>
    <t>五和分署</t>
    <rPh sb="0" eb="2">
      <t>イ</t>
    </rPh>
    <rPh sb="2" eb="4">
      <t>ブ</t>
    </rPh>
    <phoneticPr fontId="4"/>
  </si>
  <si>
    <t>高規格救急自動車　熊本800　す　9969</t>
    <rPh sb="0" eb="3">
      <t>コウキカク</t>
    </rPh>
    <rPh sb="3" eb="5">
      <t>キュウキュウ</t>
    </rPh>
    <rPh sb="5" eb="8">
      <t>ジドウシャ</t>
    </rPh>
    <rPh sb="9" eb="11">
      <t>クマモト</t>
    </rPh>
    <phoneticPr fontId="4"/>
  </si>
  <si>
    <t>物品123</t>
  </si>
  <si>
    <t>中央消防署</t>
    <rPh sb="0" eb="2">
      <t>チュウオウ</t>
    </rPh>
    <rPh sb="2" eb="5">
      <t>ショウボウショ</t>
    </rPh>
    <phoneticPr fontId="4"/>
  </si>
  <si>
    <t>防災指導車　熊本301　ち　4830</t>
    <rPh sb="0" eb="2">
      <t>ボウサイ</t>
    </rPh>
    <rPh sb="2" eb="4">
      <t>シドウ</t>
    </rPh>
    <rPh sb="4" eb="5">
      <t>シャ</t>
    </rPh>
    <rPh sb="6" eb="8">
      <t>クマモト</t>
    </rPh>
    <phoneticPr fontId="4"/>
  </si>
  <si>
    <t>物品124</t>
    <rPh sb="0" eb="2">
      <t>ブッピン</t>
    </rPh>
    <phoneticPr fontId="4"/>
  </si>
  <si>
    <t>西天草分署</t>
    <rPh sb="0" eb="1">
      <t>ニシ</t>
    </rPh>
    <rPh sb="1" eb="3">
      <t>アマクサ</t>
    </rPh>
    <rPh sb="3" eb="5">
      <t>ブンショ</t>
    </rPh>
    <phoneticPr fontId="4"/>
  </si>
  <si>
    <t>水槽付消防ポンプ自動車　熊本800　は1861</t>
    <rPh sb="0" eb="2">
      <t>スイソウ</t>
    </rPh>
    <rPh sb="2" eb="3">
      <t>ツキ</t>
    </rPh>
    <rPh sb="3" eb="5">
      <t>ショウボウ</t>
    </rPh>
    <rPh sb="8" eb="11">
      <t>ジドウシャ</t>
    </rPh>
    <rPh sb="12" eb="14">
      <t>クマモト</t>
    </rPh>
    <phoneticPr fontId="4"/>
  </si>
  <si>
    <t>物品125</t>
  </si>
  <si>
    <t>化学消防ポンプ自動車　熊本800　は1860</t>
    <rPh sb="0" eb="2">
      <t>カガク</t>
    </rPh>
    <rPh sb="2" eb="4">
      <t>ショウボウ</t>
    </rPh>
    <rPh sb="7" eb="9">
      <t>ジドウ</t>
    </rPh>
    <rPh sb="9" eb="10">
      <t>シャ</t>
    </rPh>
    <rPh sb="11" eb="13">
      <t>クマモト</t>
    </rPh>
    <phoneticPr fontId="4"/>
  </si>
  <si>
    <t>物品126</t>
    <rPh sb="0" eb="2">
      <t>ブッピン</t>
    </rPh>
    <phoneticPr fontId="4"/>
  </si>
  <si>
    <t>査察車　トヨタ　熊本４００て２６－３２</t>
    <rPh sb="0" eb="2">
      <t>ササツ</t>
    </rPh>
    <rPh sb="2" eb="3">
      <t>シャ</t>
    </rPh>
    <rPh sb="8" eb="10">
      <t>クマモト</t>
    </rPh>
    <phoneticPr fontId="4"/>
  </si>
  <si>
    <t>物品127</t>
  </si>
  <si>
    <t>拠点機能形成車　いすず　熊本８００は１６－４３</t>
    <rPh sb="0" eb="2">
      <t>キョテン</t>
    </rPh>
    <rPh sb="2" eb="4">
      <t>キノウ</t>
    </rPh>
    <rPh sb="4" eb="6">
      <t>ケイセイ</t>
    </rPh>
    <rPh sb="12" eb="14">
      <t>クマモト</t>
    </rPh>
    <phoneticPr fontId="4"/>
  </si>
  <si>
    <t>物品128</t>
    <rPh sb="0" eb="2">
      <t>ブッピン</t>
    </rPh>
    <phoneticPr fontId="4"/>
  </si>
  <si>
    <t>イントラ備品（PROXYサーバ機器一式）</t>
    <phoneticPr fontId="4"/>
  </si>
  <si>
    <t>物品129</t>
    <rPh sb="0" eb="2">
      <t>ブッピン</t>
    </rPh>
    <phoneticPr fontId="4"/>
  </si>
  <si>
    <t>天草市楠浦町4751番地（本渡地区清掃センター）</t>
    <phoneticPr fontId="4"/>
  </si>
  <si>
    <t>軽貨物自動車　スズキ　熊本480て83-05</t>
    <phoneticPr fontId="4"/>
  </si>
  <si>
    <t>台</t>
  </si>
  <si>
    <t>物品130</t>
    <rPh sb="0" eb="2">
      <t>ブッピン</t>
    </rPh>
    <phoneticPr fontId="4"/>
  </si>
  <si>
    <t>北消防署</t>
    <phoneticPr fontId="4"/>
  </si>
  <si>
    <t>指揮車　トヨタ　熊本800せ5-86</t>
    <phoneticPr fontId="4"/>
  </si>
  <si>
    <t>物品131</t>
    <rPh sb="0" eb="2">
      <t>ブッピン</t>
    </rPh>
    <phoneticPr fontId="4"/>
  </si>
  <si>
    <t>新和分署</t>
    <phoneticPr fontId="4"/>
  </si>
  <si>
    <t>投光器</t>
    <phoneticPr fontId="4"/>
  </si>
  <si>
    <t>物品132</t>
    <rPh sb="0" eb="2">
      <t>ブッピン</t>
    </rPh>
    <phoneticPr fontId="4"/>
  </si>
  <si>
    <t>御所浦分署</t>
    <phoneticPr fontId="4"/>
  </si>
  <si>
    <t>半自動体外式除細動器（AED-2152）</t>
    <phoneticPr fontId="4"/>
  </si>
  <si>
    <t>物品133</t>
    <rPh sb="0" eb="2">
      <t>ブッピン</t>
    </rPh>
    <phoneticPr fontId="4"/>
  </si>
  <si>
    <t>半自動体外式除細動器（TEC-2603）</t>
    <phoneticPr fontId="4"/>
  </si>
  <si>
    <t>物品134</t>
    <rPh sb="0" eb="2">
      <t>ブッピン</t>
    </rPh>
    <phoneticPr fontId="4"/>
  </si>
  <si>
    <t>救急自動車　熊本800せ1576</t>
    <rPh sb="0" eb="2">
      <t>キュウキュウ</t>
    </rPh>
    <rPh sb="2" eb="5">
      <t>ジドウシャ</t>
    </rPh>
    <rPh sb="6" eb="8">
      <t>クマモト</t>
    </rPh>
    <phoneticPr fontId="4"/>
  </si>
  <si>
    <t>物品135</t>
    <rPh sb="0" eb="2">
      <t>ブッピン</t>
    </rPh>
    <phoneticPr fontId="4"/>
  </si>
  <si>
    <t>救助工作車　熊本800は2109</t>
    <rPh sb="0" eb="2">
      <t>キュウジョ</t>
    </rPh>
    <rPh sb="2" eb="4">
      <t>コウサク</t>
    </rPh>
    <rPh sb="4" eb="5">
      <t>グルマ</t>
    </rPh>
    <rPh sb="6" eb="8">
      <t>クマモト</t>
    </rPh>
    <phoneticPr fontId="4"/>
  </si>
  <si>
    <t>物品136</t>
    <rPh sb="0" eb="2">
      <t>ブッピン</t>
    </rPh>
    <phoneticPr fontId="4"/>
  </si>
  <si>
    <t>水中探査装置　TD-5</t>
    <rPh sb="0" eb="2">
      <t>スイチュウ</t>
    </rPh>
    <rPh sb="2" eb="4">
      <t>タンサ</t>
    </rPh>
    <rPh sb="4" eb="6">
      <t>ソウチ</t>
    </rPh>
    <phoneticPr fontId="4"/>
  </si>
  <si>
    <t>物品137</t>
    <rPh sb="0" eb="2">
      <t>ブッピン</t>
    </rPh>
    <phoneticPr fontId="4"/>
  </si>
  <si>
    <t>電磁波探査装置　ﾗｲﾌﾃﾞｨﾃｸﾀｰNEO</t>
    <rPh sb="0" eb="3">
      <t>デンジハ</t>
    </rPh>
    <rPh sb="3" eb="5">
      <t>タンサ</t>
    </rPh>
    <rPh sb="5" eb="7">
      <t>ソウチ</t>
    </rPh>
    <phoneticPr fontId="4"/>
  </si>
  <si>
    <t>物品138</t>
    <rPh sb="0" eb="2">
      <t>ブッピン</t>
    </rPh>
    <phoneticPr fontId="4"/>
  </si>
  <si>
    <t>トヨタ　アクアL　熊本502ち9710</t>
    <rPh sb="9" eb="11">
      <t>クマモト</t>
    </rPh>
    <phoneticPr fontId="4"/>
  </si>
  <si>
    <t>物品139</t>
    <rPh sb="0" eb="2">
      <t>ブッピン</t>
    </rPh>
    <phoneticPr fontId="4"/>
  </si>
  <si>
    <t>本渡地区清掃センター</t>
    <rPh sb="0" eb="2">
      <t>ホンド</t>
    </rPh>
    <rPh sb="2" eb="4">
      <t>チク</t>
    </rPh>
    <rPh sb="4" eb="6">
      <t>セイソウ</t>
    </rPh>
    <phoneticPr fontId="4"/>
  </si>
  <si>
    <t>ろ過式集じん器入り口ダンパ用</t>
    <rPh sb="1" eb="2">
      <t>カ</t>
    </rPh>
    <rPh sb="2" eb="3">
      <t>シキ</t>
    </rPh>
    <rPh sb="3" eb="4">
      <t>シュウ</t>
    </rPh>
    <rPh sb="6" eb="7">
      <t>キ</t>
    </rPh>
    <rPh sb="7" eb="8">
      <t>イ</t>
    </rPh>
    <rPh sb="9" eb="10">
      <t>グチ</t>
    </rPh>
    <rPh sb="13" eb="14">
      <t>ヨウ</t>
    </rPh>
    <phoneticPr fontId="4"/>
  </si>
  <si>
    <t>物品140</t>
    <rPh sb="0" eb="2">
      <t>ブッピン</t>
    </rPh>
    <phoneticPr fontId="4"/>
  </si>
  <si>
    <t>介護認定審査会システム機器</t>
    <rPh sb="0" eb="2">
      <t>カイゴ</t>
    </rPh>
    <rPh sb="2" eb="4">
      <t>ニンテイ</t>
    </rPh>
    <rPh sb="4" eb="7">
      <t>シンサカイ</t>
    </rPh>
    <rPh sb="11" eb="13">
      <t>キキ</t>
    </rPh>
    <phoneticPr fontId="4"/>
  </si>
  <si>
    <t>物品141</t>
    <rPh sb="0" eb="2">
      <t>ブッピン</t>
    </rPh>
    <phoneticPr fontId="4"/>
  </si>
  <si>
    <t>松島地区清掃センター</t>
    <rPh sb="0" eb="2">
      <t>マツシマ</t>
    </rPh>
    <rPh sb="2" eb="4">
      <t>チク</t>
    </rPh>
    <rPh sb="4" eb="6">
      <t>セイソウ</t>
    </rPh>
    <phoneticPr fontId="4"/>
  </si>
  <si>
    <t>移動式ベルトコンベア</t>
    <rPh sb="0" eb="2">
      <t>イドウ</t>
    </rPh>
    <rPh sb="2" eb="3">
      <t>シキ</t>
    </rPh>
    <phoneticPr fontId="4"/>
  </si>
  <si>
    <t>物品142</t>
    <rPh sb="0" eb="2">
      <t>ブッピン</t>
    </rPh>
    <phoneticPr fontId="4"/>
  </si>
  <si>
    <t>高規格救急自動車　熊本800せ2272</t>
    <rPh sb="0" eb="3">
      <t>コウキカク</t>
    </rPh>
    <rPh sb="3" eb="5">
      <t>キュウキュウ</t>
    </rPh>
    <rPh sb="5" eb="8">
      <t>ジドウシャ</t>
    </rPh>
    <rPh sb="9" eb="11">
      <t>クマモト</t>
    </rPh>
    <phoneticPr fontId="4"/>
  </si>
  <si>
    <t>物品143</t>
    <rPh sb="0" eb="2">
      <t>ブッピン</t>
    </rPh>
    <phoneticPr fontId="4"/>
  </si>
  <si>
    <t>半自動式除細動器（熊本800せ2272　積載）</t>
    <rPh sb="0" eb="1">
      <t>ハン</t>
    </rPh>
    <rPh sb="1" eb="3">
      <t>ジドウ</t>
    </rPh>
    <rPh sb="3" eb="4">
      <t>シキ</t>
    </rPh>
    <rPh sb="4" eb="5">
      <t>ジョ</t>
    </rPh>
    <rPh sb="5" eb="6">
      <t>サイ</t>
    </rPh>
    <rPh sb="6" eb="7">
      <t>ドウ</t>
    </rPh>
    <rPh sb="7" eb="8">
      <t>ウツワ</t>
    </rPh>
    <rPh sb="9" eb="11">
      <t>クマモト</t>
    </rPh>
    <rPh sb="20" eb="22">
      <t>セキサイ</t>
    </rPh>
    <phoneticPr fontId="4"/>
  </si>
  <si>
    <t>物品144</t>
    <rPh sb="0" eb="2">
      <t>ブッピン</t>
    </rPh>
    <phoneticPr fontId="4"/>
  </si>
  <si>
    <t>血中酸素飽和測定器（熊本800せ2272　積載）</t>
    <rPh sb="0" eb="2">
      <t>ケッチュウ</t>
    </rPh>
    <rPh sb="2" eb="4">
      <t>サンソ</t>
    </rPh>
    <rPh sb="4" eb="6">
      <t>ホウワ</t>
    </rPh>
    <rPh sb="6" eb="8">
      <t>ソクテイ</t>
    </rPh>
    <rPh sb="8" eb="9">
      <t>キ</t>
    </rPh>
    <rPh sb="10" eb="12">
      <t>クマモト</t>
    </rPh>
    <rPh sb="21" eb="23">
      <t>セキサイ</t>
    </rPh>
    <phoneticPr fontId="4"/>
  </si>
  <si>
    <t>物品145</t>
    <rPh sb="0" eb="2">
      <t>ブッピン</t>
    </rPh>
    <phoneticPr fontId="4"/>
  </si>
  <si>
    <t>高規格救急自動車　熊本800せ2273</t>
    <rPh sb="0" eb="3">
      <t>コウキカク</t>
    </rPh>
    <rPh sb="3" eb="5">
      <t>キュウキュウ</t>
    </rPh>
    <rPh sb="5" eb="8">
      <t>ジドウシャ</t>
    </rPh>
    <rPh sb="9" eb="11">
      <t>クマモト</t>
    </rPh>
    <phoneticPr fontId="4"/>
  </si>
  <si>
    <t>物品146</t>
    <rPh sb="0" eb="2">
      <t>ブッピン</t>
    </rPh>
    <phoneticPr fontId="4"/>
  </si>
  <si>
    <t>半自動式除細動器　（熊本800せ2273　積載）</t>
    <rPh sb="0" eb="1">
      <t>ハン</t>
    </rPh>
    <rPh sb="1" eb="3">
      <t>ジドウ</t>
    </rPh>
    <rPh sb="3" eb="4">
      <t>シキ</t>
    </rPh>
    <rPh sb="4" eb="5">
      <t>ジョ</t>
    </rPh>
    <rPh sb="5" eb="6">
      <t>サイ</t>
    </rPh>
    <rPh sb="6" eb="7">
      <t>ドウ</t>
    </rPh>
    <rPh sb="7" eb="8">
      <t>ウツワ</t>
    </rPh>
    <rPh sb="10" eb="12">
      <t>クマモト</t>
    </rPh>
    <rPh sb="21" eb="23">
      <t>セキサイ</t>
    </rPh>
    <phoneticPr fontId="4"/>
  </si>
  <si>
    <t>物品147</t>
    <rPh sb="0" eb="2">
      <t>ブッピン</t>
    </rPh>
    <phoneticPr fontId="4"/>
  </si>
  <si>
    <t>血中酸素飽和測定器（熊本800せ2273　積載）</t>
    <rPh sb="0" eb="2">
      <t>ケッチュウ</t>
    </rPh>
    <rPh sb="2" eb="4">
      <t>サンソ</t>
    </rPh>
    <rPh sb="4" eb="6">
      <t>ホウワ</t>
    </rPh>
    <rPh sb="6" eb="8">
      <t>ソクテイ</t>
    </rPh>
    <rPh sb="8" eb="9">
      <t>キ</t>
    </rPh>
    <rPh sb="10" eb="12">
      <t>クマモト</t>
    </rPh>
    <rPh sb="21" eb="23">
      <t>セキサイ</t>
    </rPh>
    <phoneticPr fontId="4"/>
  </si>
  <si>
    <t>物品148</t>
    <rPh sb="0" eb="2">
      <t>ブッピン</t>
    </rPh>
    <phoneticPr fontId="4"/>
  </si>
  <si>
    <t>指揮車　熊本800せ2388</t>
    <rPh sb="4" eb="6">
      <t>クマモト</t>
    </rPh>
    <phoneticPr fontId="4"/>
  </si>
  <si>
    <t>物品149</t>
    <rPh sb="0" eb="2">
      <t>ブッピン</t>
    </rPh>
    <phoneticPr fontId="4"/>
  </si>
  <si>
    <t>ドローン（指揮車　熊本800せ2388　積載）</t>
    <rPh sb="5" eb="7">
      <t>シキ</t>
    </rPh>
    <rPh sb="7" eb="8">
      <t>シャ</t>
    </rPh>
    <rPh sb="9" eb="11">
      <t>クマモト</t>
    </rPh>
    <rPh sb="20" eb="22">
      <t>セキサイ</t>
    </rPh>
    <phoneticPr fontId="4"/>
  </si>
  <si>
    <t>物品150</t>
    <rPh sb="0" eb="2">
      <t>ブッピン</t>
    </rPh>
    <phoneticPr fontId="4"/>
  </si>
  <si>
    <t>消防統計システム　サーバー</t>
    <rPh sb="0" eb="2">
      <t>ショウボウ</t>
    </rPh>
    <rPh sb="2" eb="4">
      <t>トウケイ</t>
    </rPh>
    <phoneticPr fontId="4"/>
  </si>
  <si>
    <t>物品151</t>
    <rPh sb="0" eb="2">
      <t>ブッピン</t>
    </rPh>
    <phoneticPr fontId="4"/>
  </si>
  <si>
    <t>化学防護服　ドレーゲルＣＰＳ7900</t>
    <rPh sb="0" eb="2">
      <t>カガク</t>
    </rPh>
    <rPh sb="2" eb="4">
      <t>ボウゴ</t>
    </rPh>
    <rPh sb="4" eb="5">
      <t>フク</t>
    </rPh>
    <phoneticPr fontId="4"/>
  </si>
  <si>
    <t>物品152</t>
    <rPh sb="0" eb="2">
      <t>ブッピン</t>
    </rPh>
    <phoneticPr fontId="4"/>
  </si>
  <si>
    <t>化学防護服　ドレーゲルＣＰＳ7900</t>
    <rPh sb="0" eb="2">
      <t>カガク</t>
    </rPh>
    <rPh sb="2" eb="5">
      <t>ボウゴフク</t>
    </rPh>
    <phoneticPr fontId="4"/>
  </si>
  <si>
    <t>物品153</t>
    <rPh sb="0" eb="2">
      <t>ブッピン</t>
    </rPh>
    <phoneticPr fontId="4"/>
  </si>
  <si>
    <t>ガス冷却用電油操作器取替工事</t>
    <rPh sb="2" eb="5">
      <t>レイキャクヨウ</t>
    </rPh>
    <rPh sb="5" eb="6">
      <t>デン</t>
    </rPh>
    <rPh sb="6" eb="7">
      <t>ユ</t>
    </rPh>
    <rPh sb="7" eb="9">
      <t>ソウサ</t>
    </rPh>
    <rPh sb="9" eb="10">
      <t>キ</t>
    </rPh>
    <rPh sb="10" eb="12">
      <t>トリカ</t>
    </rPh>
    <rPh sb="12" eb="14">
      <t>コウジ</t>
    </rPh>
    <phoneticPr fontId="4"/>
  </si>
  <si>
    <t>物品154</t>
    <rPh sb="0" eb="2">
      <t>ブッピン</t>
    </rPh>
    <phoneticPr fontId="4"/>
  </si>
  <si>
    <t>不燃物用搬送コンベア取替工事</t>
    <rPh sb="0" eb="3">
      <t>フネンブツ</t>
    </rPh>
    <rPh sb="3" eb="4">
      <t>ヨウ</t>
    </rPh>
    <rPh sb="4" eb="6">
      <t>ハンソウ</t>
    </rPh>
    <rPh sb="10" eb="12">
      <t>トリカ</t>
    </rPh>
    <rPh sb="12" eb="14">
      <t>コウジ</t>
    </rPh>
    <phoneticPr fontId="4"/>
  </si>
  <si>
    <t>物品155</t>
    <rPh sb="0" eb="2">
      <t>ブッピン</t>
    </rPh>
    <phoneticPr fontId="4"/>
  </si>
  <si>
    <t>一酸化炭素濃度計　取替工事</t>
    <rPh sb="0" eb="3">
      <t>イッサンカ</t>
    </rPh>
    <rPh sb="3" eb="5">
      <t>タンソ</t>
    </rPh>
    <rPh sb="5" eb="7">
      <t>ノウド</t>
    </rPh>
    <rPh sb="7" eb="8">
      <t>ケイ</t>
    </rPh>
    <rPh sb="9" eb="11">
      <t>トリカ</t>
    </rPh>
    <rPh sb="11" eb="13">
      <t>コウジ</t>
    </rPh>
    <phoneticPr fontId="4"/>
  </si>
  <si>
    <t>物品157</t>
    <rPh sb="0" eb="2">
      <t>ブッピン</t>
    </rPh>
    <phoneticPr fontId="4"/>
  </si>
  <si>
    <t>人工呼吸器　マイクロベンドレサシテーション</t>
    <rPh sb="0" eb="2">
      <t>ジンコウ</t>
    </rPh>
    <rPh sb="2" eb="4">
      <t>コキュウ</t>
    </rPh>
    <rPh sb="4" eb="5">
      <t>キ</t>
    </rPh>
    <phoneticPr fontId="4"/>
  </si>
  <si>
    <t>物品158</t>
    <rPh sb="0" eb="2">
      <t>ブッピン</t>
    </rPh>
    <phoneticPr fontId="4"/>
  </si>
  <si>
    <t>物品159</t>
    <rPh sb="0" eb="2">
      <t>ブッピン</t>
    </rPh>
    <phoneticPr fontId="4"/>
  </si>
  <si>
    <t>物品156</t>
    <rPh sb="0" eb="2">
      <t>ブッピン</t>
    </rPh>
    <phoneticPr fontId="4"/>
  </si>
  <si>
    <t>化学防護服　ＰＳ-2100</t>
    <rPh sb="0" eb="2">
      <t>カガク</t>
    </rPh>
    <rPh sb="2" eb="4">
      <t>ボウゴ</t>
    </rPh>
    <rPh sb="4" eb="5">
      <t>フク</t>
    </rPh>
    <phoneticPr fontId="4"/>
  </si>
  <si>
    <t>物品160</t>
    <rPh sb="0" eb="2">
      <t>ブッピン</t>
    </rPh>
    <phoneticPr fontId="4"/>
  </si>
  <si>
    <t>物品161</t>
    <rPh sb="0" eb="2">
      <t>ブッピン</t>
    </rPh>
    <phoneticPr fontId="4"/>
  </si>
  <si>
    <t>物品162</t>
    <rPh sb="0" eb="2">
      <t>ブッピン</t>
    </rPh>
    <phoneticPr fontId="4"/>
  </si>
  <si>
    <t>物品163</t>
    <rPh sb="0" eb="2">
      <t>ブッピン</t>
    </rPh>
    <phoneticPr fontId="4"/>
  </si>
  <si>
    <t>倉岳分署</t>
    <rPh sb="0" eb="1">
      <t>クラ</t>
    </rPh>
    <rPh sb="1" eb="2">
      <t>ダケ</t>
    </rPh>
    <rPh sb="2" eb="4">
      <t>ブンショ</t>
    </rPh>
    <phoneticPr fontId="4"/>
  </si>
  <si>
    <t>ホースカー　加納式・８本以上収納</t>
    <rPh sb="6" eb="8">
      <t>カノウ</t>
    </rPh>
    <rPh sb="8" eb="9">
      <t>シキ</t>
    </rPh>
    <rPh sb="11" eb="12">
      <t>ホン</t>
    </rPh>
    <rPh sb="12" eb="14">
      <t>イジョウ</t>
    </rPh>
    <rPh sb="14" eb="16">
      <t>シュウノウ</t>
    </rPh>
    <phoneticPr fontId="4"/>
  </si>
  <si>
    <t>物品164</t>
    <rPh sb="0" eb="2">
      <t>ブッピン</t>
    </rPh>
    <phoneticPr fontId="4"/>
  </si>
  <si>
    <t>圧縮空気泡消火器　武蔵・ポータブルＣＡＦＳ</t>
    <rPh sb="0" eb="2">
      <t>アッシュク</t>
    </rPh>
    <rPh sb="2" eb="4">
      <t>クウキ</t>
    </rPh>
    <rPh sb="4" eb="5">
      <t>アワ</t>
    </rPh>
    <rPh sb="5" eb="8">
      <t>ショウカキ</t>
    </rPh>
    <rPh sb="9" eb="11">
      <t>ムサシ</t>
    </rPh>
    <phoneticPr fontId="4"/>
  </si>
  <si>
    <t>物品165</t>
    <rPh sb="0" eb="2">
      <t>ブッピン</t>
    </rPh>
    <phoneticPr fontId="4"/>
  </si>
  <si>
    <t>圧縮空気泡消化器　武蔵・ポータブルＣＡＦＳ</t>
    <rPh sb="0" eb="2">
      <t>アッシュク</t>
    </rPh>
    <rPh sb="2" eb="4">
      <t>クウキ</t>
    </rPh>
    <rPh sb="4" eb="5">
      <t>アワ</t>
    </rPh>
    <rPh sb="5" eb="7">
      <t>ショウカ</t>
    </rPh>
    <rPh sb="7" eb="8">
      <t>キ</t>
    </rPh>
    <rPh sb="9" eb="11">
      <t>ムサシ</t>
    </rPh>
    <phoneticPr fontId="4"/>
  </si>
  <si>
    <t>物品166</t>
    <rPh sb="0" eb="2">
      <t>ブッピン</t>
    </rPh>
    <phoneticPr fontId="4"/>
  </si>
  <si>
    <t>油圧エンジンポンプ</t>
    <rPh sb="0" eb="2">
      <t>ユアツ</t>
    </rPh>
    <phoneticPr fontId="4"/>
  </si>
  <si>
    <t>ソフトウェア1</t>
    <phoneticPr fontId="4"/>
  </si>
  <si>
    <t>天草市本渡町広瀬1687-2</t>
    <rPh sb="0" eb="3">
      <t>アマクサシ</t>
    </rPh>
    <rPh sb="3" eb="5">
      <t>ホンド</t>
    </rPh>
    <rPh sb="5" eb="6">
      <t>マチ</t>
    </rPh>
    <rPh sb="6" eb="8">
      <t>ヒロセ</t>
    </rPh>
    <phoneticPr fontId="12"/>
  </si>
  <si>
    <t>無形・ソフトウェア</t>
    <rPh sb="0" eb="2">
      <t>ムケイ</t>
    </rPh>
    <phoneticPr fontId="4"/>
  </si>
  <si>
    <t>介護認定審査会システム改修業務委託料</t>
    <rPh sb="0" eb="2">
      <t>カイゴ</t>
    </rPh>
    <rPh sb="2" eb="4">
      <t>ニンテイ</t>
    </rPh>
    <rPh sb="4" eb="7">
      <t>シンサカイ</t>
    </rPh>
    <rPh sb="11" eb="13">
      <t>カイシュウ</t>
    </rPh>
    <rPh sb="13" eb="15">
      <t>ギョウム</t>
    </rPh>
    <rPh sb="15" eb="18">
      <t>イタクリョウ</t>
    </rPh>
    <phoneticPr fontId="7"/>
  </si>
  <si>
    <t>福祉</t>
    <rPh sb="0" eb="2">
      <t>フクシ</t>
    </rPh>
    <phoneticPr fontId="4"/>
  </si>
  <si>
    <t>ソフトウェア2</t>
    <phoneticPr fontId="4"/>
  </si>
  <si>
    <t>介護認定審査会システムデータ移行等再構築業務委託料</t>
    <rPh sb="0" eb="2">
      <t>カイゴ</t>
    </rPh>
    <rPh sb="2" eb="4">
      <t>ニンテイ</t>
    </rPh>
    <rPh sb="4" eb="7">
      <t>シンサカイ</t>
    </rPh>
    <rPh sb="14" eb="16">
      <t>イコウ</t>
    </rPh>
    <rPh sb="16" eb="17">
      <t>トウ</t>
    </rPh>
    <rPh sb="17" eb="20">
      <t>サイコウチク</t>
    </rPh>
    <rPh sb="20" eb="22">
      <t>ギョウム</t>
    </rPh>
    <rPh sb="22" eb="25">
      <t>イタクリョウ</t>
    </rPh>
    <phoneticPr fontId="7"/>
  </si>
  <si>
    <t>ソフトウェア3</t>
  </si>
  <si>
    <t>介護認定審査会システム機器購入費</t>
    <rPh sb="0" eb="2">
      <t>カイゴ</t>
    </rPh>
    <rPh sb="2" eb="4">
      <t>ニンテイ</t>
    </rPh>
    <rPh sb="4" eb="7">
      <t>シンサカイ</t>
    </rPh>
    <rPh sb="11" eb="13">
      <t>キキ</t>
    </rPh>
    <rPh sb="13" eb="16">
      <t>コウニュウヒ</t>
    </rPh>
    <phoneticPr fontId="7"/>
  </si>
  <si>
    <t>ソフトウェア4</t>
  </si>
  <si>
    <t>指令システム実施設計業務委託料</t>
    <rPh sb="0" eb="2">
      <t>シレイ</t>
    </rPh>
    <rPh sb="6" eb="8">
      <t>ジッシ</t>
    </rPh>
    <rPh sb="8" eb="10">
      <t>セッケイ</t>
    </rPh>
    <rPh sb="10" eb="12">
      <t>ギョウム</t>
    </rPh>
    <rPh sb="12" eb="15">
      <t>イタクリョウ</t>
    </rPh>
    <phoneticPr fontId="7"/>
  </si>
  <si>
    <t>ソフトウェア5</t>
  </si>
  <si>
    <t>財務会計システムパッケージ</t>
  </si>
  <si>
    <t>ソフトウェア6</t>
  </si>
  <si>
    <t>人事給与システムパッケージ</t>
  </si>
  <si>
    <t>ソフトウェア7</t>
  </si>
  <si>
    <t>予防統計システム</t>
    <rPh sb="0" eb="2">
      <t>ヨボウ</t>
    </rPh>
    <rPh sb="2" eb="4">
      <t>トウケイ</t>
    </rPh>
    <phoneticPr fontId="7"/>
  </si>
  <si>
    <t>ソフトウェア8</t>
  </si>
  <si>
    <t>イントラネットシステム等構築</t>
    <rPh sb="11" eb="12">
      <t>トウ</t>
    </rPh>
    <rPh sb="12" eb="14">
      <t>コウチク</t>
    </rPh>
    <phoneticPr fontId="7"/>
  </si>
  <si>
    <t>ソフトウェア9</t>
  </si>
  <si>
    <t>連合ホームページ制作業務</t>
    <rPh sb="0" eb="2">
      <t>レンゴウ</t>
    </rPh>
    <rPh sb="8" eb="10">
      <t>セイサク</t>
    </rPh>
    <rPh sb="10" eb="12">
      <t>ギョウム</t>
    </rPh>
    <phoneticPr fontId="7"/>
  </si>
  <si>
    <t>ソフトウェア10</t>
  </si>
  <si>
    <t>高機能消防指令システム</t>
    <rPh sb="0" eb="3">
      <t>コウキノウ</t>
    </rPh>
    <rPh sb="3" eb="5">
      <t>ショウボウ</t>
    </rPh>
    <rPh sb="5" eb="7">
      <t>シレイ</t>
    </rPh>
    <phoneticPr fontId="7"/>
  </si>
  <si>
    <t>ソフトウェア11</t>
  </si>
  <si>
    <t>上天草市松島町教良木236</t>
    <phoneticPr fontId="4"/>
  </si>
  <si>
    <t>監視制御システム一式</t>
    <phoneticPr fontId="4"/>
  </si>
  <si>
    <t>1：リース</t>
  </si>
  <si>
    <t>ソフトウェア12</t>
  </si>
  <si>
    <t>介護認定審査会システム</t>
    <rPh sb="0" eb="2">
      <t>カイゴ</t>
    </rPh>
    <rPh sb="2" eb="4">
      <t>ニンテイ</t>
    </rPh>
    <rPh sb="4" eb="7">
      <t>シンサカイ</t>
    </rPh>
    <phoneticPr fontId="4"/>
  </si>
  <si>
    <t>ソフトウェア13</t>
  </si>
  <si>
    <t>消防統計システム</t>
    <rPh sb="0" eb="2">
      <t>ショウボウ</t>
    </rPh>
    <rPh sb="2" eb="4">
      <t>トウケイ</t>
    </rPh>
    <phoneticPr fontId="4"/>
  </si>
  <si>
    <t>建設仮勘定</t>
    <rPh sb="0" eb="2">
      <t>ケンセツ</t>
    </rPh>
    <rPh sb="2" eb="3">
      <t>カリ</t>
    </rPh>
    <rPh sb="3" eb="5">
      <t>カンジョウ</t>
    </rPh>
    <phoneticPr fontId="4"/>
  </si>
  <si>
    <t>天草市楠浦町　地内</t>
    <rPh sb="0" eb="2">
      <t>アマクサ</t>
    </rPh>
    <rPh sb="2" eb="3">
      <t>シ</t>
    </rPh>
    <rPh sb="3" eb="4">
      <t>クス</t>
    </rPh>
    <rPh sb="4" eb="5">
      <t>ウラ</t>
    </rPh>
    <rPh sb="5" eb="6">
      <t>チョウ</t>
    </rPh>
    <rPh sb="7" eb="8">
      <t>チ</t>
    </rPh>
    <rPh sb="8" eb="9">
      <t>ナイ</t>
    </rPh>
    <phoneticPr fontId="7"/>
  </si>
  <si>
    <t>事業用・建設仮勘定</t>
    <rPh sb="0" eb="3">
      <t>ジギョウヨウ</t>
    </rPh>
    <rPh sb="4" eb="6">
      <t>ケンセツ</t>
    </rPh>
    <rPh sb="6" eb="9">
      <t>カリカンジョウ</t>
    </rPh>
    <phoneticPr fontId="4"/>
  </si>
  <si>
    <t>一般廃棄物処理基本計画策定業務</t>
    <rPh sb="0" eb="2">
      <t>イッパン</t>
    </rPh>
    <rPh sb="2" eb="5">
      <t>ハイキブツ</t>
    </rPh>
    <rPh sb="5" eb="7">
      <t>ショリ</t>
    </rPh>
    <rPh sb="7" eb="9">
      <t>キホン</t>
    </rPh>
    <rPh sb="9" eb="11">
      <t>ケイカク</t>
    </rPh>
    <rPh sb="11" eb="13">
      <t>サクテイ</t>
    </rPh>
    <rPh sb="13" eb="15">
      <t>ギョウム</t>
    </rPh>
    <phoneticPr fontId="7"/>
  </si>
  <si>
    <t>建設仮勘定30-1</t>
    <rPh sb="0" eb="2">
      <t>ケンセツ</t>
    </rPh>
    <rPh sb="2" eb="5">
      <t>カリカンジョウ</t>
    </rPh>
    <phoneticPr fontId="4"/>
  </si>
  <si>
    <t>新ごみ処理施設用地不動産鑑定　田準地評価</t>
    <rPh sb="0" eb="1">
      <t>シン</t>
    </rPh>
    <rPh sb="3" eb="5">
      <t>ショリ</t>
    </rPh>
    <rPh sb="5" eb="7">
      <t>シセツ</t>
    </rPh>
    <rPh sb="7" eb="9">
      <t>ヨウチ</t>
    </rPh>
    <rPh sb="9" eb="12">
      <t>フドウサン</t>
    </rPh>
    <rPh sb="12" eb="14">
      <t>カンテイ</t>
    </rPh>
    <rPh sb="15" eb="16">
      <t>タ</t>
    </rPh>
    <rPh sb="16" eb="17">
      <t>ジュン</t>
    </rPh>
    <rPh sb="17" eb="18">
      <t>チ</t>
    </rPh>
    <rPh sb="18" eb="20">
      <t>ヒョウカ</t>
    </rPh>
    <phoneticPr fontId="4"/>
  </si>
  <si>
    <t>建設仮勘定30-2</t>
    <rPh sb="0" eb="2">
      <t>ケンセツ</t>
    </rPh>
    <rPh sb="2" eb="3">
      <t>カリ</t>
    </rPh>
    <rPh sb="3" eb="5">
      <t>カンジョウ</t>
    </rPh>
    <phoneticPr fontId="4"/>
  </si>
  <si>
    <t>天草地内</t>
    <rPh sb="0" eb="2">
      <t>アマクサ</t>
    </rPh>
    <rPh sb="2" eb="3">
      <t>チ</t>
    </rPh>
    <rPh sb="3" eb="4">
      <t>ナイ</t>
    </rPh>
    <phoneticPr fontId="4"/>
  </si>
  <si>
    <t>最終処分場測量設計業務</t>
    <rPh sb="0" eb="2">
      <t>サイシュウ</t>
    </rPh>
    <rPh sb="2" eb="4">
      <t>ショブン</t>
    </rPh>
    <rPh sb="4" eb="5">
      <t>ジョウ</t>
    </rPh>
    <rPh sb="5" eb="7">
      <t>ソクリョウ</t>
    </rPh>
    <rPh sb="7" eb="9">
      <t>セッケイ</t>
    </rPh>
    <rPh sb="9" eb="11">
      <t>ギョウム</t>
    </rPh>
    <phoneticPr fontId="4"/>
  </si>
  <si>
    <t>建設仮勘定30-3</t>
    <rPh sb="0" eb="2">
      <t>ケンセツ</t>
    </rPh>
    <rPh sb="2" eb="5">
      <t>カリカンジョウ</t>
    </rPh>
    <phoneticPr fontId="4"/>
  </si>
  <si>
    <t>新ごみ処理施設用地　立木等調査業務</t>
    <rPh sb="0" eb="1">
      <t>シン</t>
    </rPh>
    <rPh sb="3" eb="5">
      <t>ショリ</t>
    </rPh>
    <rPh sb="5" eb="7">
      <t>シセツ</t>
    </rPh>
    <rPh sb="7" eb="9">
      <t>ヨウチ</t>
    </rPh>
    <rPh sb="10" eb="12">
      <t>リュウボク</t>
    </rPh>
    <rPh sb="12" eb="13">
      <t>トウ</t>
    </rPh>
    <rPh sb="13" eb="15">
      <t>チョウサ</t>
    </rPh>
    <rPh sb="15" eb="17">
      <t>ギョウム</t>
    </rPh>
    <phoneticPr fontId="4"/>
  </si>
  <si>
    <t>建設仮勘定30-4</t>
    <rPh sb="0" eb="2">
      <t>ケンセツ</t>
    </rPh>
    <rPh sb="2" eb="3">
      <t>カリ</t>
    </rPh>
    <rPh sb="3" eb="5">
      <t>カンジョウ</t>
    </rPh>
    <phoneticPr fontId="4"/>
  </si>
  <si>
    <t>新ごみ処理施設用地　測量業務</t>
    <rPh sb="0" eb="1">
      <t>シン</t>
    </rPh>
    <rPh sb="3" eb="5">
      <t>ショリ</t>
    </rPh>
    <rPh sb="5" eb="7">
      <t>シセツ</t>
    </rPh>
    <rPh sb="7" eb="9">
      <t>ヨウチ</t>
    </rPh>
    <rPh sb="10" eb="12">
      <t>ソクリョウ</t>
    </rPh>
    <rPh sb="12" eb="14">
      <t>ギョウム</t>
    </rPh>
    <phoneticPr fontId="4"/>
  </si>
  <si>
    <t>建設仮勘定30-5</t>
    <rPh sb="0" eb="2">
      <t>ケンセツ</t>
    </rPh>
    <rPh sb="2" eb="5">
      <t>カリカンジョウ</t>
    </rPh>
    <phoneticPr fontId="4"/>
  </si>
  <si>
    <t>上天草市松島町　地内</t>
    <rPh sb="0" eb="4">
      <t>カミアマクサシ</t>
    </rPh>
    <rPh sb="4" eb="7">
      <t>マツシマチョウ</t>
    </rPh>
    <rPh sb="8" eb="9">
      <t>チ</t>
    </rPh>
    <rPh sb="9" eb="10">
      <t>ナイ</t>
    </rPh>
    <phoneticPr fontId="4"/>
  </si>
  <si>
    <t>消防本部総務課</t>
    <rPh sb="0" eb="2">
      <t>ショウボウ</t>
    </rPh>
    <rPh sb="2" eb="4">
      <t>ホンブ</t>
    </rPh>
    <rPh sb="4" eb="6">
      <t>ソウム</t>
    </rPh>
    <rPh sb="6" eb="7">
      <t>カ</t>
    </rPh>
    <phoneticPr fontId="4"/>
  </si>
  <si>
    <t>松島分署庁舎　設計業務</t>
    <rPh sb="0" eb="2">
      <t>マツシマ</t>
    </rPh>
    <rPh sb="2" eb="4">
      <t>ブンショ</t>
    </rPh>
    <rPh sb="4" eb="5">
      <t>チョウ</t>
    </rPh>
    <rPh sb="5" eb="6">
      <t>シャ</t>
    </rPh>
    <rPh sb="7" eb="9">
      <t>セッケイ</t>
    </rPh>
    <rPh sb="9" eb="11">
      <t>ギョウム</t>
    </rPh>
    <phoneticPr fontId="4"/>
  </si>
  <si>
    <t>建設仮勘定30-6</t>
    <rPh sb="0" eb="2">
      <t>ケンセツ</t>
    </rPh>
    <rPh sb="2" eb="3">
      <t>カリ</t>
    </rPh>
    <rPh sb="3" eb="5">
      <t>カンジョウ</t>
    </rPh>
    <phoneticPr fontId="4"/>
  </si>
  <si>
    <t>白煙防止用熱交換器エレメント製造工事</t>
    <rPh sb="0" eb="1">
      <t>シロ</t>
    </rPh>
    <rPh sb="1" eb="2">
      <t>ケムリ</t>
    </rPh>
    <rPh sb="2" eb="5">
      <t>ボウシヨウ</t>
    </rPh>
    <rPh sb="5" eb="6">
      <t>ネツ</t>
    </rPh>
    <rPh sb="6" eb="9">
      <t>コウカンキ</t>
    </rPh>
    <rPh sb="14" eb="16">
      <t>セイゾウ</t>
    </rPh>
    <rPh sb="16" eb="18">
      <t>コウジ</t>
    </rPh>
    <phoneticPr fontId="4"/>
  </si>
  <si>
    <t>建設仮勘定30-7</t>
    <rPh sb="0" eb="2">
      <t>ケンセツ</t>
    </rPh>
    <rPh sb="2" eb="5">
      <t>カリカンジョウ</t>
    </rPh>
    <phoneticPr fontId="4"/>
  </si>
  <si>
    <t>天草市楠浦町　地内</t>
    <rPh sb="0" eb="3">
      <t>アマクサシ</t>
    </rPh>
    <rPh sb="3" eb="4">
      <t>クス</t>
    </rPh>
    <rPh sb="4" eb="5">
      <t>ウラ</t>
    </rPh>
    <rPh sb="5" eb="6">
      <t>チョウ</t>
    </rPh>
    <rPh sb="7" eb="8">
      <t>チ</t>
    </rPh>
    <rPh sb="8" eb="9">
      <t>ナイ</t>
    </rPh>
    <phoneticPr fontId="4"/>
  </si>
  <si>
    <t>新ごみ処理施設整備事業　発注者支援業務</t>
    <rPh sb="0" eb="1">
      <t>シン</t>
    </rPh>
    <rPh sb="3" eb="5">
      <t>ショリ</t>
    </rPh>
    <rPh sb="5" eb="7">
      <t>シセツ</t>
    </rPh>
    <rPh sb="7" eb="9">
      <t>セイビ</t>
    </rPh>
    <rPh sb="9" eb="11">
      <t>ジギョウ</t>
    </rPh>
    <rPh sb="12" eb="15">
      <t>ハッチュウシャ</t>
    </rPh>
    <rPh sb="15" eb="17">
      <t>シエン</t>
    </rPh>
    <rPh sb="17" eb="19">
      <t>ギョウム</t>
    </rPh>
    <phoneticPr fontId="4"/>
  </si>
  <si>
    <t>建設仮勘定30-8</t>
    <rPh sb="0" eb="2">
      <t>ケンセツ</t>
    </rPh>
    <rPh sb="2" eb="3">
      <t>カリ</t>
    </rPh>
    <rPh sb="3" eb="5">
      <t>カンジョウ</t>
    </rPh>
    <phoneticPr fontId="4"/>
  </si>
  <si>
    <t>新ごみ処理施設　基本計画策定業務</t>
    <rPh sb="0" eb="1">
      <t>シン</t>
    </rPh>
    <rPh sb="3" eb="5">
      <t>ショリ</t>
    </rPh>
    <rPh sb="5" eb="7">
      <t>シセツ</t>
    </rPh>
    <rPh sb="8" eb="10">
      <t>キホン</t>
    </rPh>
    <rPh sb="10" eb="12">
      <t>ケイカク</t>
    </rPh>
    <rPh sb="12" eb="14">
      <t>サクテイ</t>
    </rPh>
    <rPh sb="14" eb="16">
      <t>ギョウム</t>
    </rPh>
    <phoneticPr fontId="4"/>
  </si>
  <si>
    <t>建設仮勘定30-9</t>
    <rPh sb="0" eb="2">
      <t>ケンセツ</t>
    </rPh>
    <rPh sb="2" eb="5">
      <t>カリカンジョウ</t>
    </rPh>
    <phoneticPr fontId="4"/>
  </si>
  <si>
    <t>新ごみ処理施設用地　地質調査</t>
    <rPh sb="0" eb="1">
      <t>シン</t>
    </rPh>
    <rPh sb="3" eb="5">
      <t>ショリ</t>
    </rPh>
    <rPh sb="5" eb="7">
      <t>シセツ</t>
    </rPh>
    <rPh sb="7" eb="9">
      <t>ヨウチ</t>
    </rPh>
    <rPh sb="10" eb="12">
      <t>チシツ</t>
    </rPh>
    <rPh sb="12" eb="14">
      <t>チョウサ</t>
    </rPh>
    <phoneticPr fontId="4"/>
  </si>
  <si>
    <t>建設仮勘定30-10</t>
    <rPh sb="0" eb="2">
      <t>ケンセツ</t>
    </rPh>
    <rPh sb="2" eb="3">
      <t>カリ</t>
    </rPh>
    <rPh sb="3" eb="5">
      <t>カンジョウ</t>
    </rPh>
    <phoneticPr fontId="4"/>
  </si>
  <si>
    <t>西天草分署　電機設備工事</t>
    <rPh sb="0" eb="1">
      <t>ニシ</t>
    </rPh>
    <rPh sb="1" eb="3">
      <t>アマクサ</t>
    </rPh>
    <rPh sb="3" eb="5">
      <t>ブンショ</t>
    </rPh>
    <rPh sb="6" eb="8">
      <t>デンキ</t>
    </rPh>
    <rPh sb="8" eb="10">
      <t>セツビ</t>
    </rPh>
    <rPh sb="10" eb="12">
      <t>コウジ</t>
    </rPh>
    <phoneticPr fontId="4"/>
  </si>
  <si>
    <t>建設仮勘定30-11</t>
    <rPh sb="0" eb="2">
      <t>ケンセツ</t>
    </rPh>
    <rPh sb="2" eb="5">
      <t>カリカンジョウ</t>
    </rPh>
    <phoneticPr fontId="4"/>
  </si>
  <si>
    <t>西天草分署　機械設備工事</t>
    <rPh sb="0" eb="1">
      <t>ニシ</t>
    </rPh>
    <rPh sb="1" eb="3">
      <t>アマクサ</t>
    </rPh>
    <rPh sb="3" eb="5">
      <t>ブンショ</t>
    </rPh>
    <rPh sb="6" eb="8">
      <t>キカイ</t>
    </rPh>
    <rPh sb="8" eb="10">
      <t>セツビ</t>
    </rPh>
    <rPh sb="10" eb="12">
      <t>コウジ</t>
    </rPh>
    <phoneticPr fontId="4"/>
  </si>
  <si>
    <t>建設仮勘定30-12</t>
    <rPh sb="0" eb="2">
      <t>ケンセツ</t>
    </rPh>
    <rPh sb="2" eb="5">
      <t>カリカンジョウ</t>
    </rPh>
    <phoneticPr fontId="4"/>
  </si>
  <si>
    <t>西天草分署　建築工事</t>
    <rPh sb="0" eb="1">
      <t>ニシ</t>
    </rPh>
    <rPh sb="1" eb="3">
      <t>アマクサ</t>
    </rPh>
    <rPh sb="3" eb="5">
      <t>ブンショ</t>
    </rPh>
    <rPh sb="6" eb="8">
      <t>ケンチク</t>
    </rPh>
    <rPh sb="8" eb="10">
      <t>コウジ</t>
    </rPh>
    <phoneticPr fontId="4"/>
  </si>
  <si>
    <t>建設仮勘定30-13</t>
    <rPh sb="0" eb="2">
      <t>ケンセツ</t>
    </rPh>
    <rPh sb="2" eb="3">
      <t>カリ</t>
    </rPh>
    <rPh sb="3" eb="5">
      <t>カンジョウ</t>
    </rPh>
    <phoneticPr fontId="4"/>
  </si>
  <si>
    <t>河浦分署</t>
    <rPh sb="0" eb="1">
      <t>カワ</t>
    </rPh>
    <rPh sb="1" eb="2">
      <t>ウラ</t>
    </rPh>
    <rPh sb="2" eb="4">
      <t>ブンショ</t>
    </rPh>
    <phoneticPr fontId="4"/>
  </si>
  <si>
    <t>河浦分署　建築工事</t>
    <rPh sb="0" eb="1">
      <t>カワ</t>
    </rPh>
    <rPh sb="1" eb="2">
      <t>ウラ</t>
    </rPh>
    <rPh sb="2" eb="4">
      <t>ブンショ</t>
    </rPh>
    <rPh sb="5" eb="7">
      <t>ケンチク</t>
    </rPh>
    <rPh sb="7" eb="9">
      <t>コウジ</t>
    </rPh>
    <phoneticPr fontId="4"/>
  </si>
  <si>
    <t>合計</t>
    <rPh sb="0" eb="1">
      <t>ゴウ</t>
    </rPh>
    <rPh sb="1" eb="2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</si>
</sst>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rgb="FF0070C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auto="1"/>
      </left>
      <right style="thin">
        <color auto="1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4" fontId="0" fillId="2" borderId="1" xfId="1" applyNumberFormat="1" applyFont="1" applyFill="1" applyBorder="1">
      <alignment vertical="center"/>
    </xf>
    <xf numFmtId="38" fontId="2" fillId="0" borderId="0" xfId="1" applyFont="1">
      <alignment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9" borderId="2" xfId="0" applyFill="1" applyBorder="1" applyAlignment="1">
      <alignment vertical="center" wrapText="1"/>
    </xf>
    <xf numFmtId="38" fontId="0" fillId="9" borderId="3" xfId="1" applyFont="1" applyFill="1" applyBorder="1" applyAlignment="1">
      <alignment vertical="center" wrapText="1"/>
    </xf>
    <xf numFmtId="38" fontId="0" fillId="4" borderId="3" xfId="1" applyFont="1" applyFill="1" applyBorder="1" applyAlignment="1">
      <alignment vertical="center" wrapText="1"/>
    </xf>
    <xf numFmtId="38" fontId="0" fillId="4" borderId="4" xfId="1" applyFont="1" applyFill="1" applyBorder="1" applyAlignment="1">
      <alignment vertical="center" wrapText="1"/>
    </xf>
    <xf numFmtId="38" fontId="0" fillId="4" borderId="6" xfId="1" applyFont="1" applyFill="1" applyBorder="1" applyAlignment="1">
      <alignment vertical="center" wrapText="1"/>
    </xf>
    <xf numFmtId="38" fontId="0" fillId="0" borderId="0" xfId="1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38" fontId="0" fillId="9" borderId="8" xfId="1" applyFont="1" applyFill="1" applyBorder="1" applyAlignment="1">
      <alignment horizontal="center" vertical="center" wrapText="1"/>
    </xf>
    <xf numFmtId="38" fontId="0" fillId="4" borderId="8" xfId="1" applyFont="1" applyFill="1" applyBorder="1" applyAlignment="1">
      <alignment horizontal="center" vertical="center" wrapText="1"/>
    </xf>
    <xf numFmtId="38" fontId="0" fillId="4" borderId="9" xfId="1" applyFont="1" applyFill="1" applyBorder="1" applyAlignment="1">
      <alignment horizontal="center" vertical="center" wrapText="1"/>
    </xf>
    <xf numFmtId="38" fontId="0" fillId="4" borderId="10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 shrinkToFit="1"/>
    </xf>
    <xf numFmtId="0" fontId="5" fillId="0" borderId="13" xfId="0" applyFont="1" applyFill="1" applyBorder="1">
      <alignment vertical="center"/>
    </xf>
    <xf numFmtId="0" fontId="5" fillId="0" borderId="13" xfId="0" applyFont="1" applyFill="1" applyBorder="1" applyAlignment="1">
      <alignment horizontal="left" vertical="center" shrinkToFit="1"/>
    </xf>
    <xf numFmtId="0" fontId="0" fillId="0" borderId="13" xfId="0" applyFill="1" applyBorder="1">
      <alignment vertical="center"/>
    </xf>
    <xf numFmtId="14" fontId="5" fillId="0" borderId="13" xfId="0" applyNumberFormat="1" applyFont="1" applyFill="1" applyBorder="1" applyAlignment="1">
      <alignment horizontal="right" vertical="center" shrinkToFit="1"/>
    </xf>
    <xf numFmtId="38" fontId="0" fillId="0" borderId="14" xfId="1" applyNumberFormat="1" applyFont="1" applyFill="1" applyBorder="1">
      <alignment vertical="center"/>
    </xf>
    <xf numFmtId="9" fontId="0" fillId="0" borderId="14" xfId="0" applyNumberFormat="1" applyFill="1" applyBorder="1">
      <alignment vertical="center"/>
    </xf>
    <xf numFmtId="0" fontId="0" fillId="0" borderId="13" xfId="0" applyBorder="1">
      <alignment vertical="center"/>
    </xf>
    <xf numFmtId="38" fontId="0" fillId="0" borderId="13" xfId="0" applyNumberFormat="1" applyBorder="1">
      <alignment vertical="center"/>
    </xf>
    <xf numFmtId="2" fontId="5" fillId="0" borderId="13" xfId="0" applyNumberFormat="1" applyFont="1" applyFill="1" applyBorder="1" applyAlignment="1">
      <alignment horizontal="right" vertical="center" shrinkToFit="1"/>
    </xf>
    <xf numFmtId="0" fontId="5" fillId="0" borderId="13" xfId="0" applyFont="1" applyFill="1" applyBorder="1" applyAlignment="1">
      <alignment horizontal="center" vertical="center" shrinkToFit="1"/>
    </xf>
    <xf numFmtId="49" fontId="0" fillId="0" borderId="13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9" borderId="18" xfId="0" applyFill="1" applyBorder="1">
      <alignment vertical="center"/>
    </xf>
    <xf numFmtId="38" fontId="0" fillId="9" borderId="16" xfId="1" applyFont="1" applyFill="1" applyBorder="1">
      <alignment vertical="center"/>
    </xf>
    <xf numFmtId="38" fontId="0" fillId="0" borderId="16" xfId="1" applyFont="1" applyFill="1" applyBorder="1">
      <alignment vertical="center"/>
    </xf>
    <xf numFmtId="38" fontId="0" fillId="0" borderId="17" xfId="1" applyFont="1" applyFill="1" applyBorder="1">
      <alignment vertical="center"/>
    </xf>
    <xf numFmtId="38" fontId="0" fillId="0" borderId="19" xfId="1" applyFont="1" applyFill="1" applyBorder="1">
      <alignment vertical="center"/>
    </xf>
    <xf numFmtId="38" fontId="0" fillId="0" borderId="0" xfId="1" applyFont="1" applyBorder="1">
      <alignment vertical="center"/>
    </xf>
    <xf numFmtId="0" fontId="0" fillId="0" borderId="20" xfId="0" applyBorder="1">
      <alignment vertical="center"/>
    </xf>
    <xf numFmtId="14" fontId="9" fillId="0" borderId="21" xfId="0" applyNumberFormat="1" applyFont="1" applyFill="1" applyBorder="1">
      <alignment vertical="center"/>
    </xf>
    <xf numFmtId="38" fontId="0" fillId="0" borderId="13" xfId="1" applyNumberFormat="1" applyFont="1" applyFill="1" applyBorder="1">
      <alignment vertical="center"/>
    </xf>
    <xf numFmtId="0" fontId="0" fillId="0" borderId="14" xfId="0" applyBorder="1">
      <alignment vertical="center"/>
    </xf>
    <xf numFmtId="0" fontId="0" fillId="9" borderId="20" xfId="0" applyFill="1" applyBorder="1">
      <alignment vertical="center"/>
    </xf>
    <xf numFmtId="38" fontId="0" fillId="0" borderId="13" xfId="1" applyFont="1" applyFill="1" applyBorder="1">
      <alignment vertical="center"/>
    </xf>
    <xf numFmtId="38" fontId="0" fillId="0" borderId="15" xfId="1" applyFont="1" applyFill="1" applyBorder="1">
      <alignment vertical="center"/>
    </xf>
    <xf numFmtId="0" fontId="0" fillId="0" borderId="22" xfId="0" applyBorder="1">
      <alignment vertical="center"/>
    </xf>
    <xf numFmtId="9" fontId="0" fillId="0" borderId="13" xfId="0" applyNumberFormat="1" applyFill="1" applyBorder="1">
      <alignment vertical="center"/>
    </xf>
    <xf numFmtId="0" fontId="0" fillId="0" borderId="13" xfId="0" applyFill="1" applyBorder="1" applyAlignment="1">
      <alignment horizontal="left" vertical="center" shrinkToFit="1"/>
    </xf>
    <xf numFmtId="0" fontId="0" fillId="10" borderId="20" xfId="0" applyFill="1" applyBorder="1">
      <alignment vertical="center"/>
    </xf>
    <xf numFmtId="0" fontId="0" fillId="10" borderId="13" xfId="0" applyFill="1" applyBorder="1">
      <alignment vertical="center"/>
    </xf>
    <xf numFmtId="0" fontId="0" fillId="10" borderId="13" xfId="0" applyFill="1" applyBorder="1" applyAlignment="1">
      <alignment vertical="center"/>
    </xf>
    <xf numFmtId="0" fontId="0" fillId="10" borderId="13" xfId="0" applyFill="1" applyBorder="1" applyAlignment="1">
      <alignment horizontal="left" vertical="center" shrinkToFit="1"/>
    </xf>
    <xf numFmtId="0" fontId="5" fillId="10" borderId="13" xfId="0" applyFont="1" applyFill="1" applyBorder="1">
      <alignment vertical="center"/>
    </xf>
    <xf numFmtId="0" fontId="5" fillId="10" borderId="13" xfId="0" applyFont="1" applyFill="1" applyBorder="1" applyAlignment="1">
      <alignment horizontal="left" vertical="center" shrinkToFit="1"/>
    </xf>
    <xf numFmtId="14" fontId="9" fillId="10" borderId="21" xfId="0" applyNumberFormat="1" applyFont="1" applyFill="1" applyBorder="1">
      <alignment vertical="center"/>
    </xf>
    <xf numFmtId="38" fontId="0" fillId="10" borderId="13" xfId="1" applyNumberFormat="1" applyFont="1" applyFill="1" applyBorder="1">
      <alignment vertical="center"/>
    </xf>
    <xf numFmtId="9" fontId="0" fillId="10" borderId="13" xfId="0" applyNumberFormat="1" applyFill="1" applyBorder="1">
      <alignment vertical="center"/>
    </xf>
    <xf numFmtId="0" fontId="0" fillId="10" borderId="22" xfId="0" applyFill="1" applyBorder="1">
      <alignment vertical="center"/>
    </xf>
    <xf numFmtId="2" fontId="5" fillId="10" borderId="13" xfId="0" applyNumberFormat="1" applyFont="1" applyFill="1" applyBorder="1" applyAlignment="1">
      <alignment horizontal="right" vertical="center" shrinkToFit="1"/>
    </xf>
    <xf numFmtId="0" fontId="5" fillId="10" borderId="13" xfId="0" applyFont="1" applyFill="1" applyBorder="1" applyAlignment="1">
      <alignment horizontal="center" vertical="center" shrinkToFit="1"/>
    </xf>
    <xf numFmtId="49" fontId="0" fillId="10" borderId="13" xfId="0" applyNumberFormat="1" applyFill="1" applyBorder="1">
      <alignment vertical="center"/>
    </xf>
    <xf numFmtId="0" fontId="0" fillId="10" borderId="15" xfId="0" applyFill="1" applyBorder="1">
      <alignment vertical="center"/>
    </xf>
    <xf numFmtId="0" fontId="0" fillId="10" borderId="14" xfId="0" applyFill="1" applyBorder="1">
      <alignment vertical="center"/>
    </xf>
    <xf numFmtId="38" fontId="0" fillId="10" borderId="16" xfId="1" applyFont="1" applyFill="1" applyBorder="1">
      <alignment vertical="center"/>
    </xf>
    <xf numFmtId="38" fontId="0" fillId="10" borderId="13" xfId="1" applyFont="1" applyFill="1" applyBorder="1">
      <alignment vertical="center"/>
    </xf>
    <xf numFmtId="38" fontId="0" fillId="10" borderId="15" xfId="1" applyFont="1" applyFill="1" applyBorder="1">
      <alignment vertical="center"/>
    </xf>
    <xf numFmtId="0" fontId="5" fillId="0" borderId="23" xfId="0" applyFont="1" applyFill="1" applyBorder="1">
      <alignment vertical="center"/>
    </xf>
    <xf numFmtId="14" fontId="9" fillId="0" borderId="24" xfId="0" applyNumberFormat="1" applyFont="1" applyFill="1" applyBorder="1">
      <alignment vertical="center"/>
    </xf>
    <xf numFmtId="0" fontId="0" fillId="0" borderId="23" xfId="0" applyFill="1" applyBorder="1">
      <alignment vertical="center"/>
    </xf>
    <xf numFmtId="38" fontId="0" fillId="0" borderId="23" xfId="1" applyNumberFormat="1" applyFont="1" applyFill="1" applyBorder="1">
      <alignment vertical="center"/>
    </xf>
    <xf numFmtId="14" fontId="9" fillId="0" borderId="13" xfId="0" applyNumberFormat="1" applyFont="1" applyFill="1" applyBorder="1">
      <alignment vertical="center"/>
    </xf>
    <xf numFmtId="0" fontId="5" fillId="11" borderId="13" xfId="0" applyFont="1" applyFill="1" applyBorder="1">
      <alignment vertical="center"/>
    </xf>
    <xf numFmtId="14" fontId="0" fillId="0" borderId="13" xfId="0" applyNumberFormat="1" applyFill="1" applyBorder="1">
      <alignment vertical="center"/>
    </xf>
    <xf numFmtId="14" fontId="0" fillId="0" borderId="13" xfId="0" applyNumberFormat="1" applyBorder="1">
      <alignment vertical="center"/>
    </xf>
    <xf numFmtId="14" fontId="0" fillId="11" borderId="13" xfId="0" applyNumberFormat="1" applyFill="1" applyBorder="1">
      <alignment vertical="center"/>
    </xf>
    <xf numFmtId="0" fontId="0" fillId="11" borderId="13" xfId="0" applyFill="1" applyBorder="1">
      <alignment vertical="center"/>
    </xf>
    <xf numFmtId="0" fontId="0" fillId="0" borderId="13" xfId="0" applyBorder="1" applyAlignment="1">
      <alignment vertical="center" shrinkToFit="1"/>
    </xf>
    <xf numFmtId="0" fontId="0" fillId="0" borderId="20" xfId="0" applyFill="1" applyBorder="1">
      <alignment vertical="center"/>
    </xf>
    <xf numFmtId="0" fontId="5" fillId="0" borderId="23" xfId="0" applyFont="1" applyFill="1" applyBorder="1" applyAlignment="1">
      <alignment horizontal="left" vertical="center" shrinkToFit="1"/>
    </xf>
    <xf numFmtId="14" fontId="5" fillId="0" borderId="23" xfId="0" applyNumberFormat="1" applyFont="1" applyFill="1" applyBorder="1" applyAlignment="1">
      <alignment horizontal="right" vertical="center" shrinkToFit="1"/>
    </xf>
    <xf numFmtId="9" fontId="0" fillId="0" borderId="23" xfId="0" applyNumberFormat="1" applyFill="1" applyBorder="1">
      <alignment vertical="center"/>
    </xf>
    <xf numFmtId="0" fontId="0" fillId="0" borderId="23" xfId="0" applyBorder="1">
      <alignment vertical="center"/>
    </xf>
    <xf numFmtId="0" fontId="5" fillId="0" borderId="16" xfId="0" applyFont="1" applyFill="1" applyBorder="1" applyAlignment="1">
      <alignment horizontal="left" vertical="center" shrinkToFit="1"/>
    </xf>
    <xf numFmtId="0" fontId="5" fillId="0" borderId="16" xfId="0" applyFont="1" applyFill="1" applyBorder="1">
      <alignment vertical="center"/>
    </xf>
    <xf numFmtId="0" fontId="0" fillId="0" borderId="16" xfId="0" applyFill="1" applyBorder="1">
      <alignment vertical="center"/>
    </xf>
    <xf numFmtId="0" fontId="0" fillId="10" borderId="13" xfId="0" applyFill="1" applyBorder="1" applyAlignment="1">
      <alignment vertical="center" shrinkToFit="1"/>
    </xf>
    <xf numFmtId="14" fontId="9" fillId="10" borderId="13" xfId="0" applyNumberFormat="1" applyFont="1" applyFill="1" applyBorder="1">
      <alignment vertical="center"/>
    </xf>
    <xf numFmtId="14" fontId="9" fillId="0" borderId="25" xfId="0" applyNumberFormat="1" applyFont="1" applyFill="1" applyBorder="1">
      <alignment vertical="center"/>
    </xf>
    <xf numFmtId="14" fontId="9" fillId="0" borderId="26" xfId="0" applyNumberFormat="1" applyFont="1" applyFill="1" applyBorder="1">
      <alignment vertical="center"/>
    </xf>
    <xf numFmtId="14" fontId="11" fillId="0" borderId="21" xfId="0" applyNumberFormat="1" applyFont="1" applyFill="1" applyBorder="1">
      <alignment vertical="center"/>
    </xf>
    <xf numFmtId="0" fontId="9" fillId="0" borderId="13" xfId="0" applyFont="1" applyFill="1" applyBorder="1" applyAlignment="1">
      <alignment horizontal="left" vertical="center" shrinkToFit="1"/>
    </xf>
    <xf numFmtId="0" fontId="0" fillId="0" borderId="21" xfId="0" applyBorder="1" applyAlignment="1">
      <alignment vertical="center" shrinkToFit="1"/>
    </xf>
    <xf numFmtId="14" fontId="5" fillId="10" borderId="13" xfId="0" applyNumberFormat="1" applyFont="1" applyFill="1" applyBorder="1" applyAlignment="1">
      <alignment horizontal="right" vertical="center" shrinkToFit="1"/>
    </xf>
    <xf numFmtId="14" fontId="0" fillId="10" borderId="13" xfId="0" applyNumberFormat="1" applyFill="1" applyBorder="1">
      <alignment vertical="center"/>
    </xf>
    <xf numFmtId="49" fontId="0" fillId="0" borderId="13" xfId="0" applyNumberFormat="1" applyFill="1" applyBorder="1">
      <alignment vertical="center"/>
    </xf>
    <xf numFmtId="0" fontId="0" fillId="0" borderId="15" xfId="0" applyFill="1" applyBorder="1">
      <alignment vertical="center"/>
    </xf>
    <xf numFmtId="0" fontId="0" fillId="0" borderId="14" xfId="0" applyFill="1" applyBorder="1">
      <alignment vertical="center"/>
    </xf>
    <xf numFmtId="38" fontId="0" fillId="0" borderId="0" xfId="1" applyFont="1" applyFill="1" applyBorder="1">
      <alignment vertical="center"/>
    </xf>
    <xf numFmtId="0" fontId="0" fillId="10" borderId="27" xfId="0" applyFill="1" applyBorder="1">
      <alignment vertical="center"/>
    </xf>
    <xf numFmtId="38" fontId="0" fillId="10" borderId="13" xfId="0" applyNumberFormat="1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8" xfId="0" applyFill="1" applyBorder="1" applyAlignment="1">
      <alignment horizontal="left" vertical="center" shrinkToFit="1"/>
    </xf>
    <xf numFmtId="0" fontId="5" fillId="3" borderId="8" xfId="0" applyFont="1" applyFill="1" applyBorder="1">
      <alignment vertical="center"/>
    </xf>
    <xf numFmtId="0" fontId="5" fillId="3" borderId="8" xfId="0" applyFont="1" applyFill="1" applyBorder="1" applyAlignment="1">
      <alignment horizontal="left" vertical="center" shrinkToFit="1"/>
    </xf>
    <xf numFmtId="14" fontId="5" fillId="3" borderId="8" xfId="0" applyNumberFormat="1" applyFont="1" applyFill="1" applyBorder="1" applyAlignment="1">
      <alignment horizontal="right" vertical="center" shrinkToFit="1"/>
    </xf>
    <xf numFmtId="38" fontId="0" fillId="3" borderId="8" xfId="1" applyNumberFormat="1" applyFont="1" applyFill="1" applyBorder="1">
      <alignment vertical="center"/>
    </xf>
    <xf numFmtId="9" fontId="0" fillId="3" borderId="8" xfId="0" applyNumberFormat="1" applyFill="1" applyBorder="1">
      <alignment vertical="center"/>
    </xf>
    <xf numFmtId="2" fontId="5" fillId="3" borderId="8" xfId="0" applyNumberFormat="1" applyFont="1" applyFill="1" applyBorder="1" applyAlignment="1">
      <alignment horizontal="right" vertical="center" shrinkToFit="1"/>
    </xf>
    <xf numFmtId="0" fontId="5" fillId="3" borderId="8" xfId="0" applyFont="1" applyFill="1" applyBorder="1" applyAlignment="1">
      <alignment horizontal="center" vertical="center" shrinkToFit="1"/>
    </xf>
    <xf numFmtId="49" fontId="0" fillId="3" borderId="8" xfId="0" applyNumberFormat="1" applyFill="1" applyBorder="1">
      <alignment vertical="center"/>
    </xf>
    <xf numFmtId="0" fontId="0" fillId="3" borderId="10" xfId="0" applyFill="1" applyBorder="1">
      <alignment vertical="center"/>
    </xf>
    <xf numFmtId="0" fontId="0" fillId="3" borderId="9" xfId="0" applyFill="1" applyBorder="1">
      <alignment vertical="center"/>
    </xf>
    <xf numFmtId="38" fontId="0" fillId="3" borderId="7" xfId="0" applyNumberFormat="1" applyFill="1" applyBorder="1">
      <alignment vertical="center"/>
    </xf>
    <xf numFmtId="38" fontId="0" fillId="3" borderId="8" xfId="1" applyFont="1" applyFill="1" applyBorder="1">
      <alignment vertical="center"/>
    </xf>
    <xf numFmtId="38" fontId="0" fillId="3" borderId="10" xfId="1" applyFont="1" applyFill="1" applyBorder="1">
      <alignment vertical="center"/>
    </xf>
    <xf numFmtId="0" fontId="5" fillId="0" borderId="28" xfId="0" applyFont="1" applyFill="1" applyBorder="1" applyAlignment="1">
      <alignment horizontal="left" vertical="center" shrinkToFit="1"/>
    </xf>
    <xf numFmtId="38" fontId="13" fillId="0" borderId="0" xfId="1" applyFo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sv\k&#65306;&#20844;&#20250;&#35336;&#37096;&#38272;&#8561;\&#65288;043_&#29066;&#26412;&#30476;\A&#65306;4119_&#22825;&#33609;&#24195;&#22495;&#36899;&#21512;\H30\&#30064;&#21205;&#36039;&#29987;\&#22266;&#23450;&#36039;&#29987;&#21488;&#24115;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sv\K&#65306;&#20844;&#20250;&#35336;&#37096;&#38272;&#8545;\&#65288;&#29066;&#65289;&#29066;&#26412;&#30476;\&#65288;&#29066;&#65289;&#22825;&#33609;&#24195;&#22495;&#36899;&#21512;\H28\&#26989;&#21209;\&#38283;&#22987;&#24460;\&#22266;&#23450;&#36039;&#29987;&#21488;&#241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データ・作成手順"/>
      <sheetName val="コード表"/>
      <sheetName val="台帳シート"/>
      <sheetName val="期首（開始時）様式1"/>
      <sheetName val="様式5"/>
      <sheetName val="期首期末集計"/>
      <sheetName val="台帳シート (入力例)"/>
      <sheetName val="手引き項目"/>
      <sheetName val="償却率"/>
    </sheetNames>
    <sheetDataSet>
      <sheetData sheetId="0"/>
      <sheetData sheetId="1">
        <row r="3">
          <cell r="A3" t="str">
            <v>環境衛生課</v>
          </cell>
          <cell r="B3" t="str">
            <v>事業用・土地</v>
          </cell>
          <cell r="C3" t="str">
            <v>0：一括</v>
          </cell>
          <cell r="D3" t="str">
            <v>A：鉄骨鉄筋ｺﾝｸﾘｰﾄ</v>
          </cell>
          <cell r="F3" t="str">
            <v>一般会計</v>
          </cell>
          <cell r="G3" t="str">
            <v>1 庁舎</v>
          </cell>
          <cell r="J3" t="str">
            <v>㎡</v>
          </cell>
          <cell r="K3" t="str">
            <v>1：田</v>
          </cell>
          <cell r="L3" t="str">
            <v>生活インフラ・国土保全</v>
          </cell>
          <cell r="M3" t="str">
            <v>普通財産</v>
          </cell>
        </row>
        <row r="4">
          <cell r="A4" t="str">
            <v>消防本部総務課管理係</v>
          </cell>
          <cell r="B4" t="str">
            <v>事業用・立木竹</v>
          </cell>
          <cell r="C4" t="str">
            <v>1：リース</v>
          </cell>
          <cell r="D4" t="str">
            <v>B：鉄筋ｺﾝｸﾘｰﾄ</v>
          </cell>
          <cell r="G4" t="str">
            <v>2 事務所</v>
          </cell>
          <cell r="H4">
            <v>1</v>
          </cell>
          <cell r="I4" t="str">
            <v>1 売却可能</v>
          </cell>
          <cell r="J4" t="str">
            <v>m</v>
          </cell>
          <cell r="K4" t="str">
            <v>2：畑</v>
          </cell>
          <cell r="L4" t="str">
            <v>教育</v>
          </cell>
          <cell r="M4" t="str">
            <v>行政財産</v>
          </cell>
        </row>
        <row r="5">
          <cell r="A5" t="str">
            <v>消防本部総務課</v>
          </cell>
          <cell r="B5" t="str">
            <v>事業用・建物</v>
          </cell>
          <cell r="C5" t="str">
            <v>2：PFI</v>
          </cell>
          <cell r="D5" t="str">
            <v>C：鉄骨ｺﾝｸﾘｰﾄ</v>
          </cell>
          <cell r="G5" t="str">
            <v>3 倉庫・物置</v>
          </cell>
          <cell r="J5" t="str">
            <v>km</v>
          </cell>
          <cell r="K5" t="str">
            <v>3：宅地</v>
          </cell>
          <cell r="L5" t="str">
            <v>福祉</v>
          </cell>
        </row>
        <row r="6">
          <cell r="A6" t="str">
            <v>消防本部指令課</v>
          </cell>
          <cell r="B6" t="str">
            <v>事業用・工作物</v>
          </cell>
          <cell r="C6" t="str">
            <v>3：分割</v>
          </cell>
          <cell r="D6" t="str">
            <v>D：無筋ｺﾝｸﾘｰﾄ</v>
          </cell>
          <cell r="G6" t="str">
            <v>4 自転車置場・置場</v>
          </cell>
          <cell r="J6" t="str">
            <v>㎥</v>
          </cell>
          <cell r="K6" t="str">
            <v>4：池沼</v>
          </cell>
          <cell r="L6" t="str">
            <v>環境衛生</v>
          </cell>
        </row>
        <row r="7">
          <cell r="A7" t="str">
            <v>総務企画課</v>
          </cell>
          <cell r="B7" t="str">
            <v>事業用・船舶</v>
          </cell>
          <cell r="D7" t="str">
            <v>E：ｺﾝｸﾘｰﾄﾌﾞﾛｯｸ</v>
          </cell>
          <cell r="G7" t="str">
            <v>5 書庫</v>
          </cell>
          <cell r="J7" t="str">
            <v>ha</v>
          </cell>
          <cell r="K7" t="str">
            <v>5：山林</v>
          </cell>
          <cell r="L7" t="str">
            <v>産業振興</v>
          </cell>
        </row>
        <row r="8">
          <cell r="A8" t="str">
            <v>消防本部</v>
          </cell>
          <cell r="B8" t="str">
            <v>事業用・浮標等</v>
          </cell>
          <cell r="D8" t="str">
            <v>F：れんが造</v>
          </cell>
          <cell r="G8" t="str">
            <v>6 車庫</v>
          </cell>
          <cell r="J8" t="str">
            <v>棟</v>
          </cell>
          <cell r="K8" t="str">
            <v>6：原野</v>
          </cell>
          <cell r="L8" t="str">
            <v>消防</v>
          </cell>
        </row>
        <row r="9">
          <cell r="B9" t="str">
            <v>事業用・航空機</v>
          </cell>
          <cell r="D9" t="str">
            <v>G：ﾌﾟﾚｽﾄﾚｽｺﾝｸﾘｰﾄ</v>
          </cell>
          <cell r="G9" t="str">
            <v>7 食堂・調理室</v>
          </cell>
          <cell r="J9" t="str">
            <v>筆</v>
          </cell>
          <cell r="K9" t="str">
            <v>7：ゴルフ場等</v>
          </cell>
          <cell r="L9" t="str">
            <v>総務</v>
          </cell>
        </row>
        <row r="10">
          <cell r="B10" t="str">
            <v>事業用・その他</v>
          </cell>
          <cell r="D10" t="str">
            <v>H：ﾌﾟﾚｷｬｽﾄｺﾝｸﾘｰﾄ</v>
          </cell>
          <cell r="G10" t="str">
            <v>8 陳列所・展示室</v>
          </cell>
          <cell r="J10" t="str">
            <v>個</v>
          </cell>
          <cell r="K10" t="str">
            <v>8：公園</v>
          </cell>
        </row>
        <row r="11">
          <cell r="B11" t="str">
            <v>事業用・建設仮勘定</v>
          </cell>
          <cell r="D11" t="str">
            <v>I：土蔵造</v>
          </cell>
          <cell r="G11" t="str">
            <v>9 校舎・園舎</v>
          </cell>
          <cell r="J11" t="str">
            <v>台</v>
          </cell>
          <cell r="K11" t="str">
            <v>9：鉄軌道用地</v>
          </cell>
        </row>
        <row r="12">
          <cell r="B12" t="str">
            <v>インフラ・土地</v>
          </cell>
          <cell r="D12" t="str">
            <v>J：鉄骨造</v>
          </cell>
          <cell r="G12" t="str">
            <v>10 講堂</v>
          </cell>
          <cell r="J12" t="str">
            <v>組</v>
          </cell>
          <cell r="K12" t="str">
            <v>10：雑種地</v>
          </cell>
        </row>
        <row r="13">
          <cell r="B13" t="str">
            <v>インフラ・建物</v>
          </cell>
          <cell r="D13" t="str">
            <v>K：軽量鉄骨造</v>
          </cell>
          <cell r="G13" t="str">
            <v>11 給食室</v>
          </cell>
          <cell r="J13" t="str">
            <v>セット</v>
          </cell>
          <cell r="K13" t="str">
            <v>11：公衆用道路</v>
          </cell>
        </row>
        <row r="14">
          <cell r="B14" t="str">
            <v>インフラ・工作物</v>
          </cell>
          <cell r="D14" t="str">
            <v>L：木造</v>
          </cell>
          <cell r="G14" t="str">
            <v>12 体育館</v>
          </cell>
          <cell r="J14" t="str">
            <v>式</v>
          </cell>
          <cell r="K14" t="str">
            <v>12：溜池</v>
          </cell>
        </row>
        <row r="15">
          <cell r="B15" t="str">
            <v>インフラ・その他</v>
          </cell>
          <cell r="G15" t="str">
            <v>13 集会所・会議室</v>
          </cell>
          <cell r="J15" t="str">
            <v>基</v>
          </cell>
          <cell r="K15" t="str">
            <v>13：保安林</v>
          </cell>
        </row>
        <row r="16">
          <cell r="B16" t="str">
            <v>インフラ・建設仮勘定</v>
          </cell>
          <cell r="G16" t="str">
            <v>14 公民館</v>
          </cell>
          <cell r="J16" t="str">
            <v>機</v>
          </cell>
          <cell r="K16" t="str">
            <v>14：河川敷</v>
          </cell>
        </row>
        <row r="17">
          <cell r="B17" t="str">
            <v>物品</v>
          </cell>
          <cell r="G17" t="str">
            <v>15 保健室・医務室・衛生室</v>
          </cell>
          <cell r="J17" t="str">
            <v>脚</v>
          </cell>
          <cell r="K17" t="str">
            <v>15：海没地</v>
          </cell>
        </row>
        <row r="18">
          <cell r="B18" t="str">
            <v>無形・ソフトウェア</v>
          </cell>
          <cell r="G18" t="str">
            <v>16 脱衣室・更衣室</v>
          </cell>
          <cell r="J18" t="str">
            <v>点</v>
          </cell>
          <cell r="K18" t="str">
            <v>16：学校用地</v>
          </cell>
        </row>
        <row r="19">
          <cell r="B19" t="str">
            <v>無形・その他</v>
          </cell>
          <cell r="G19" t="str">
            <v>17 保育室・育児室</v>
          </cell>
          <cell r="J19" t="str">
            <v>冊</v>
          </cell>
          <cell r="K19" t="str">
            <v>17：墓地</v>
          </cell>
        </row>
        <row r="20">
          <cell r="G20" t="str">
            <v>18 案内所</v>
          </cell>
          <cell r="J20" t="str">
            <v>枚</v>
          </cell>
          <cell r="K20" t="str">
            <v>18：堤</v>
          </cell>
        </row>
        <row r="21">
          <cell r="G21" t="str">
            <v>19 寮舎・宿舎</v>
          </cell>
          <cell r="J21" t="str">
            <v>件</v>
          </cell>
          <cell r="K21" t="str">
            <v>19：用悪水路</v>
          </cell>
        </row>
        <row r="22">
          <cell r="G22" t="str">
            <v>20 洗場・水飲場</v>
          </cell>
          <cell r="J22" t="str">
            <v>隻</v>
          </cell>
          <cell r="K22" t="str">
            <v>20：井溝</v>
          </cell>
        </row>
        <row r="23">
          <cell r="G23" t="str">
            <v>21 浴場・風呂場</v>
          </cell>
          <cell r="J23" t="str">
            <v>束</v>
          </cell>
          <cell r="K23" t="str">
            <v>21：水道用地</v>
          </cell>
        </row>
        <row r="24">
          <cell r="G24" t="str">
            <v>22 便所</v>
          </cell>
          <cell r="J24" t="str">
            <v>本</v>
          </cell>
          <cell r="K24" t="str">
            <v>22：砂置場</v>
          </cell>
        </row>
        <row r="25">
          <cell r="G25" t="str">
            <v>23 教習所・養成所・研修所</v>
          </cell>
          <cell r="J25" t="str">
            <v>両</v>
          </cell>
          <cell r="K25" t="str">
            <v>23：貯水池</v>
          </cell>
        </row>
        <row r="26">
          <cell r="G26" t="str">
            <v>24 温室</v>
          </cell>
          <cell r="J26" t="str">
            <v>回線</v>
          </cell>
          <cell r="K26" t="str">
            <v>24：緑地</v>
          </cell>
        </row>
        <row r="27">
          <cell r="G27" t="str">
            <v>25 小屋・畜舎</v>
          </cell>
          <cell r="J27" t="str">
            <v>区画</v>
          </cell>
          <cell r="K27" t="str">
            <v>25：その他</v>
          </cell>
        </row>
        <row r="28">
          <cell r="G28" t="str">
            <v>26 火葬場</v>
          </cell>
          <cell r="J28" t="str">
            <v>口</v>
          </cell>
        </row>
        <row r="29">
          <cell r="G29" t="str">
            <v>27 葬祭所・斎場</v>
          </cell>
          <cell r="J29" t="str">
            <v>株</v>
          </cell>
        </row>
        <row r="30">
          <cell r="G30" t="str">
            <v>28 霊安室・死体安置室</v>
          </cell>
          <cell r="J30" t="str">
            <v>箇所</v>
          </cell>
        </row>
        <row r="31">
          <cell r="G31" t="str">
            <v>29 焼却場</v>
          </cell>
          <cell r="J31" t="str">
            <v>箱</v>
          </cell>
        </row>
        <row r="32">
          <cell r="G32" t="str">
            <v>30 塵芥集積所</v>
          </cell>
          <cell r="J32" t="str">
            <v>部</v>
          </cell>
        </row>
        <row r="33">
          <cell r="G33" t="str">
            <v>31 処理場・加工場</v>
          </cell>
          <cell r="J33" t="str">
            <v>橋</v>
          </cell>
        </row>
        <row r="34">
          <cell r="G34" t="str">
            <v>32 監視所・観察所</v>
          </cell>
          <cell r="J34" t="str">
            <v>ライセンス</v>
          </cell>
        </row>
        <row r="35">
          <cell r="G35" t="str">
            <v>33 滅菌室</v>
          </cell>
          <cell r="J35" t="str">
            <v>面</v>
          </cell>
        </row>
        <row r="36">
          <cell r="G36" t="str">
            <v>34 濾過室</v>
          </cell>
          <cell r="J36" t="str">
            <v>g</v>
          </cell>
        </row>
        <row r="37">
          <cell r="G37" t="str">
            <v>35 計量器室</v>
          </cell>
          <cell r="J37" t="str">
            <v>kg</v>
          </cell>
        </row>
        <row r="38">
          <cell r="G38" t="str">
            <v>36 ポンプ室</v>
          </cell>
          <cell r="J38" t="str">
            <v>体</v>
          </cell>
        </row>
        <row r="39">
          <cell r="G39" t="str">
            <v>37 ボイラー室</v>
          </cell>
          <cell r="J39" t="str">
            <v>匹</v>
          </cell>
        </row>
        <row r="40">
          <cell r="G40" t="str">
            <v>38 配電室・電気室</v>
          </cell>
          <cell r="J40" t="str">
            <v>頭</v>
          </cell>
        </row>
        <row r="41">
          <cell r="G41" t="str">
            <v>39 住宅</v>
          </cell>
          <cell r="J41" t="str">
            <v>リットル</v>
          </cell>
        </row>
        <row r="42">
          <cell r="G42" t="str">
            <v>40 住宅付属建物</v>
          </cell>
          <cell r="J42" t="str">
            <v>キロリットル</v>
          </cell>
        </row>
        <row r="43">
          <cell r="J43" t="str">
            <v>その他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B4">
            <v>2</v>
          </cell>
          <cell r="C4">
            <v>0.5</v>
          </cell>
        </row>
        <row r="5">
          <cell r="B5">
            <v>3</v>
          </cell>
          <cell r="C5">
            <v>0.33400000000000002</v>
          </cell>
        </row>
        <row r="6">
          <cell r="B6">
            <v>4</v>
          </cell>
          <cell r="C6">
            <v>0.25</v>
          </cell>
        </row>
        <row r="7">
          <cell r="B7">
            <v>5</v>
          </cell>
          <cell r="C7">
            <v>0.2</v>
          </cell>
        </row>
        <row r="8">
          <cell r="B8">
            <v>6</v>
          </cell>
          <cell r="C8">
            <v>0.16700000000000001</v>
          </cell>
        </row>
        <row r="9">
          <cell r="B9">
            <v>7</v>
          </cell>
          <cell r="C9">
            <v>0.14299999999999999</v>
          </cell>
        </row>
        <row r="10">
          <cell r="B10">
            <v>8</v>
          </cell>
          <cell r="C10">
            <v>0.125</v>
          </cell>
        </row>
        <row r="11">
          <cell r="B11">
            <v>9</v>
          </cell>
          <cell r="C11">
            <v>0.112</v>
          </cell>
        </row>
        <row r="12">
          <cell r="B12">
            <v>10</v>
          </cell>
          <cell r="C12">
            <v>0.1</v>
          </cell>
        </row>
        <row r="13">
          <cell r="B13">
            <v>11</v>
          </cell>
          <cell r="C13">
            <v>9.0999999999999998E-2</v>
          </cell>
        </row>
        <row r="14">
          <cell r="B14">
            <v>12</v>
          </cell>
          <cell r="C14">
            <v>8.4000000000000005E-2</v>
          </cell>
        </row>
        <row r="15">
          <cell r="B15">
            <v>13</v>
          </cell>
          <cell r="C15">
            <v>7.6999999999999999E-2</v>
          </cell>
        </row>
        <row r="16">
          <cell r="B16">
            <v>14</v>
          </cell>
          <cell r="C16">
            <v>7.1999999999999995E-2</v>
          </cell>
        </row>
        <row r="17">
          <cell r="B17">
            <v>15</v>
          </cell>
          <cell r="C17">
            <v>6.7000000000000004E-2</v>
          </cell>
        </row>
        <row r="18">
          <cell r="B18">
            <v>16</v>
          </cell>
          <cell r="C18">
            <v>6.3E-2</v>
          </cell>
        </row>
        <row r="19">
          <cell r="B19">
            <v>17</v>
          </cell>
          <cell r="C19">
            <v>5.9000000000000004E-2</v>
          </cell>
        </row>
        <row r="20">
          <cell r="B20">
            <v>18</v>
          </cell>
          <cell r="C20">
            <v>5.6000000000000001E-2</v>
          </cell>
        </row>
        <row r="21">
          <cell r="B21">
            <v>19</v>
          </cell>
          <cell r="C21">
            <v>5.2999999999999999E-2</v>
          </cell>
        </row>
        <row r="22">
          <cell r="B22">
            <v>20</v>
          </cell>
          <cell r="C22">
            <v>0.05</v>
          </cell>
        </row>
        <row r="23">
          <cell r="B23">
            <v>21</v>
          </cell>
          <cell r="C23">
            <v>4.8000000000000001E-2</v>
          </cell>
        </row>
        <row r="24">
          <cell r="B24">
            <v>22</v>
          </cell>
          <cell r="C24">
            <v>4.5999999999999999E-2</v>
          </cell>
        </row>
        <row r="25">
          <cell r="B25">
            <v>23</v>
          </cell>
          <cell r="C25">
            <v>4.3999999999999997E-2</v>
          </cell>
        </row>
        <row r="26">
          <cell r="B26">
            <v>24</v>
          </cell>
          <cell r="C26">
            <v>4.2000000000000003E-2</v>
          </cell>
        </row>
        <row r="27">
          <cell r="B27">
            <v>25</v>
          </cell>
          <cell r="C27">
            <v>0.04</v>
          </cell>
        </row>
        <row r="28">
          <cell r="B28">
            <v>26</v>
          </cell>
          <cell r="C28">
            <v>3.9E-2</v>
          </cell>
        </row>
        <row r="29">
          <cell r="B29">
            <v>27</v>
          </cell>
          <cell r="C29">
            <v>3.7999999999999999E-2</v>
          </cell>
        </row>
        <row r="30">
          <cell r="B30">
            <v>28</v>
          </cell>
          <cell r="C30">
            <v>3.6000000000000004E-2</v>
          </cell>
        </row>
        <row r="31">
          <cell r="B31">
            <v>29</v>
          </cell>
          <cell r="C31">
            <v>3.5000000000000003E-2</v>
          </cell>
        </row>
        <row r="32">
          <cell r="B32">
            <v>30</v>
          </cell>
          <cell r="C32">
            <v>3.4000000000000002E-2</v>
          </cell>
        </row>
        <row r="33">
          <cell r="B33">
            <v>31</v>
          </cell>
          <cell r="C33">
            <v>3.3000000000000002E-2</v>
          </cell>
        </row>
        <row r="34">
          <cell r="B34">
            <v>32</v>
          </cell>
          <cell r="C34">
            <v>3.2000000000000001E-2</v>
          </cell>
        </row>
        <row r="35">
          <cell r="B35">
            <v>33</v>
          </cell>
          <cell r="C35">
            <v>3.1E-2</v>
          </cell>
        </row>
        <row r="36">
          <cell r="B36">
            <v>34</v>
          </cell>
          <cell r="C36">
            <v>3.0000000000000002E-2</v>
          </cell>
        </row>
        <row r="37">
          <cell r="B37">
            <v>35</v>
          </cell>
          <cell r="C37">
            <v>2.9000000000000001E-2</v>
          </cell>
        </row>
        <row r="38">
          <cell r="B38">
            <v>36</v>
          </cell>
          <cell r="C38">
            <v>2.8000000000000001E-2</v>
          </cell>
        </row>
        <row r="39">
          <cell r="B39">
            <v>37</v>
          </cell>
          <cell r="C39">
            <v>2.8000000000000001E-2</v>
          </cell>
        </row>
        <row r="40">
          <cell r="B40">
            <v>38</v>
          </cell>
          <cell r="C40">
            <v>2.7E-2</v>
          </cell>
        </row>
        <row r="41">
          <cell r="B41">
            <v>39</v>
          </cell>
          <cell r="C41">
            <v>2.6000000000000002E-2</v>
          </cell>
        </row>
        <row r="42">
          <cell r="B42">
            <v>40</v>
          </cell>
          <cell r="C42">
            <v>2.5000000000000001E-2</v>
          </cell>
        </row>
        <row r="43">
          <cell r="B43">
            <v>41</v>
          </cell>
          <cell r="C43">
            <v>2.5000000000000001E-2</v>
          </cell>
        </row>
        <row r="44">
          <cell r="B44">
            <v>42</v>
          </cell>
          <cell r="C44">
            <v>2.4E-2</v>
          </cell>
        </row>
        <row r="45">
          <cell r="B45">
            <v>43</v>
          </cell>
          <cell r="C45">
            <v>2.4E-2</v>
          </cell>
        </row>
        <row r="46">
          <cell r="B46">
            <v>44</v>
          </cell>
          <cell r="C46">
            <v>2.3E-2</v>
          </cell>
        </row>
        <row r="47">
          <cell r="B47">
            <v>45</v>
          </cell>
          <cell r="C47">
            <v>2.3E-2</v>
          </cell>
        </row>
        <row r="48">
          <cell r="B48">
            <v>46</v>
          </cell>
          <cell r="C48">
            <v>2.2000000000000002E-2</v>
          </cell>
        </row>
        <row r="49">
          <cell r="B49">
            <v>47</v>
          </cell>
          <cell r="C49">
            <v>2.2000000000000002E-2</v>
          </cell>
        </row>
        <row r="50">
          <cell r="B50">
            <v>48</v>
          </cell>
          <cell r="C50">
            <v>2.1000000000000001E-2</v>
          </cell>
        </row>
        <row r="51">
          <cell r="B51">
            <v>49</v>
          </cell>
          <cell r="C51">
            <v>2.1000000000000001E-2</v>
          </cell>
        </row>
        <row r="52">
          <cell r="B52">
            <v>50</v>
          </cell>
          <cell r="C52">
            <v>0.02</v>
          </cell>
        </row>
        <row r="53">
          <cell r="B53">
            <v>51</v>
          </cell>
          <cell r="C53">
            <v>0.02</v>
          </cell>
        </row>
        <row r="54">
          <cell r="B54">
            <v>52</v>
          </cell>
          <cell r="C54">
            <v>0.02</v>
          </cell>
        </row>
        <row r="55">
          <cell r="B55">
            <v>53</v>
          </cell>
          <cell r="C55">
            <v>1.9E-2</v>
          </cell>
        </row>
        <row r="56">
          <cell r="B56">
            <v>54</v>
          </cell>
          <cell r="C56">
            <v>1.9E-2</v>
          </cell>
        </row>
        <row r="57">
          <cell r="B57">
            <v>55</v>
          </cell>
          <cell r="C57">
            <v>1.9E-2</v>
          </cell>
        </row>
        <row r="58">
          <cell r="B58">
            <v>56</v>
          </cell>
          <cell r="C58">
            <v>1.8000000000000002E-2</v>
          </cell>
        </row>
        <row r="59">
          <cell r="B59">
            <v>57</v>
          </cell>
          <cell r="C59">
            <v>1.8000000000000002E-2</v>
          </cell>
        </row>
        <row r="60">
          <cell r="B60">
            <v>58</v>
          </cell>
          <cell r="C60">
            <v>1.8000000000000002E-2</v>
          </cell>
        </row>
        <row r="61">
          <cell r="B61">
            <v>59</v>
          </cell>
          <cell r="C61">
            <v>1.7000000000000001E-2</v>
          </cell>
        </row>
        <row r="62">
          <cell r="B62">
            <v>60</v>
          </cell>
          <cell r="C62">
            <v>1.7000000000000001E-2</v>
          </cell>
        </row>
        <row r="63">
          <cell r="B63">
            <v>61</v>
          </cell>
          <cell r="C63">
            <v>1.7000000000000001E-2</v>
          </cell>
        </row>
        <row r="64">
          <cell r="B64">
            <v>62</v>
          </cell>
          <cell r="C64">
            <v>1.7000000000000001E-2</v>
          </cell>
        </row>
        <row r="65">
          <cell r="B65">
            <v>63</v>
          </cell>
          <cell r="C65">
            <v>1.6E-2</v>
          </cell>
        </row>
        <row r="66">
          <cell r="B66">
            <v>64</v>
          </cell>
          <cell r="C66">
            <v>1.6E-2</v>
          </cell>
        </row>
        <row r="67">
          <cell r="B67">
            <v>65</v>
          </cell>
          <cell r="C67">
            <v>1.6E-2</v>
          </cell>
        </row>
        <row r="68">
          <cell r="B68">
            <v>66</v>
          </cell>
          <cell r="C68">
            <v>1.6E-2</v>
          </cell>
        </row>
        <row r="69">
          <cell r="B69">
            <v>67</v>
          </cell>
          <cell r="C69">
            <v>1.4999999999999999E-2</v>
          </cell>
        </row>
        <row r="70">
          <cell r="B70">
            <v>68</v>
          </cell>
          <cell r="C70">
            <v>1.4999999999999999E-2</v>
          </cell>
        </row>
        <row r="71">
          <cell r="B71">
            <v>69</v>
          </cell>
          <cell r="C71">
            <v>1.4999999999999999E-2</v>
          </cell>
        </row>
        <row r="72">
          <cell r="B72">
            <v>70</v>
          </cell>
          <cell r="C72">
            <v>1.4999999999999999E-2</v>
          </cell>
        </row>
        <row r="73">
          <cell r="B73">
            <v>71</v>
          </cell>
          <cell r="C73">
            <v>1.4999999999999999E-2</v>
          </cell>
        </row>
        <row r="74">
          <cell r="B74">
            <v>72</v>
          </cell>
          <cell r="C74">
            <v>1.3999999999999999E-2</v>
          </cell>
        </row>
        <row r="75">
          <cell r="B75">
            <v>73</v>
          </cell>
          <cell r="C75">
            <v>1.3999999999999999E-2</v>
          </cell>
        </row>
        <row r="76">
          <cell r="B76">
            <v>74</v>
          </cell>
          <cell r="C76">
            <v>1.3999999999999999E-2</v>
          </cell>
        </row>
        <row r="77">
          <cell r="B77">
            <v>75</v>
          </cell>
          <cell r="C77">
            <v>1.4E-2</v>
          </cell>
        </row>
        <row r="78">
          <cell r="B78">
            <v>76</v>
          </cell>
        </row>
        <row r="79">
          <cell r="B79">
            <v>77</v>
          </cell>
        </row>
        <row r="80">
          <cell r="B80">
            <v>78</v>
          </cell>
        </row>
        <row r="81">
          <cell r="B81">
            <v>79</v>
          </cell>
        </row>
        <row r="82">
          <cell r="B82">
            <v>80</v>
          </cell>
          <cell r="C82">
            <v>1.2999999999999999E-2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データ・作成手順"/>
      <sheetName val="コード表"/>
      <sheetName val="台帳シート"/>
      <sheetName val="期首（開始時）様式1"/>
      <sheetName val="様式5"/>
      <sheetName val="期首期末集計"/>
      <sheetName val="台帳シート (入力例)"/>
      <sheetName val="手引き項目"/>
      <sheetName val="償却率"/>
    </sheetNames>
    <sheetDataSet>
      <sheetData sheetId="0" refreshError="1"/>
      <sheetData sheetId="1" refreshError="1"/>
      <sheetData sheetId="2" refreshError="1">
        <row r="204">
          <cell r="J204">
            <v>5</v>
          </cell>
        </row>
        <row r="224">
          <cell r="J224">
            <v>6</v>
          </cell>
          <cell r="M224">
            <v>1031184</v>
          </cell>
          <cell r="BL224">
            <v>0</v>
          </cell>
          <cell r="BO224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">
          <cell r="B4">
            <v>2</v>
          </cell>
          <cell r="C4">
            <v>0.5</v>
          </cell>
        </row>
        <row r="5">
          <cell r="B5">
            <v>3</v>
          </cell>
          <cell r="C5">
            <v>0.33400000000000002</v>
          </cell>
        </row>
        <row r="6">
          <cell r="B6">
            <v>4</v>
          </cell>
          <cell r="C6">
            <v>0.25</v>
          </cell>
        </row>
        <row r="7">
          <cell r="B7">
            <v>5</v>
          </cell>
          <cell r="C7">
            <v>0.2</v>
          </cell>
        </row>
        <row r="8">
          <cell r="B8">
            <v>6</v>
          </cell>
          <cell r="C8">
            <v>0.16700000000000001</v>
          </cell>
        </row>
        <row r="9">
          <cell r="B9">
            <v>7</v>
          </cell>
          <cell r="C9">
            <v>0.14299999999999999</v>
          </cell>
        </row>
        <row r="10">
          <cell r="B10">
            <v>8</v>
          </cell>
          <cell r="C10">
            <v>0.125</v>
          </cell>
        </row>
        <row r="11">
          <cell r="B11">
            <v>9</v>
          </cell>
          <cell r="C11">
            <v>0.112</v>
          </cell>
        </row>
        <row r="12">
          <cell r="B12">
            <v>10</v>
          </cell>
          <cell r="C12">
            <v>0.1</v>
          </cell>
        </row>
        <row r="13">
          <cell r="B13">
            <v>11</v>
          </cell>
          <cell r="C13">
            <v>9.0999999999999998E-2</v>
          </cell>
        </row>
        <row r="14">
          <cell r="B14">
            <v>12</v>
          </cell>
          <cell r="C14">
            <v>8.4000000000000005E-2</v>
          </cell>
        </row>
        <row r="15">
          <cell r="B15">
            <v>13</v>
          </cell>
          <cell r="C15">
            <v>7.6999999999999999E-2</v>
          </cell>
        </row>
        <row r="16">
          <cell r="B16">
            <v>14</v>
          </cell>
          <cell r="C16">
            <v>7.1999999999999995E-2</v>
          </cell>
        </row>
        <row r="17">
          <cell r="B17">
            <v>15</v>
          </cell>
          <cell r="C17">
            <v>6.7000000000000004E-2</v>
          </cell>
        </row>
        <row r="18">
          <cell r="B18">
            <v>16</v>
          </cell>
          <cell r="C18">
            <v>6.3E-2</v>
          </cell>
        </row>
        <row r="19">
          <cell r="B19">
            <v>17</v>
          </cell>
          <cell r="C19">
            <v>5.9000000000000004E-2</v>
          </cell>
        </row>
        <row r="20">
          <cell r="B20">
            <v>18</v>
          </cell>
          <cell r="C20">
            <v>5.6000000000000001E-2</v>
          </cell>
        </row>
        <row r="21">
          <cell r="B21">
            <v>19</v>
          </cell>
          <cell r="C21">
            <v>5.2999999999999999E-2</v>
          </cell>
        </row>
        <row r="22">
          <cell r="B22">
            <v>20</v>
          </cell>
          <cell r="C22">
            <v>0.05</v>
          </cell>
        </row>
        <row r="23">
          <cell r="B23">
            <v>21</v>
          </cell>
          <cell r="C23">
            <v>4.8000000000000001E-2</v>
          </cell>
        </row>
        <row r="24">
          <cell r="B24">
            <v>22</v>
          </cell>
          <cell r="C24">
            <v>4.5999999999999999E-2</v>
          </cell>
        </row>
        <row r="25">
          <cell r="B25">
            <v>23</v>
          </cell>
          <cell r="C25">
            <v>4.3999999999999997E-2</v>
          </cell>
        </row>
        <row r="26">
          <cell r="B26">
            <v>24</v>
          </cell>
          <cell r="C26">
            <v>4.2000000000000003E-2</v>
          </cell>
        </row>
        <row r="27">
          <cell r="B27">
            <v>25</v>
          </cell>
          <cell r="C27">
            <v>0.04</v>
          </cell>
        </row>
        <row r="28">
          <cell r="B28">
            <v>26</v>
          </cell>
          <cell r="C28">
            <v>3.9E-2</v>
          </cell>
        </row>
        <row r="29">
          <cell r="B29">
            <v>27</v>
          </cell>
          <cell r="C29">
            <v>3.7999999999999999E-2</v>
          </cell>
        </row>
        <row r="30">
          <cell r="B30">
            <v>28</v>
          </cell>
          <cell r="C30">
            <v>3.6000000000000004E-2</v>
          </cell>
        </row>
        <row r="31">
          <cell r="B31">
            <v>29</v>
          </cell>
          <cell r="C31">
            <v>3.5000000000000003E-2</v>
          </cell>
        </row>
        <row r="32">
          <cell r="B32">
            <v>30</v>
          </cell>
          <cell r="C32">
            <v>3.4000000000000002E-2</v>
          </cell>
        </row>
        <row r="33">
          <cell r="B33">
            <v>31</v>
          </cell>
          <cell r="C33">
            <v>3.3000000000000002E-2</v>
          </cell>
        </row>
        <row r="34">
          <cell r="B34">
            <v>32</v>
          </cell>
          <cell r="C34">
            <v>3.2000000000000001E-2</v>
          </cell>
        </row>
        <row r="35">
          <cell r="B35">
            <v>33</v>
          </cell>
          <cell r="C35">
            <v>3.1E-2</v>
          </cell>
        </row>
        <row r="36">
          <cell r="B36">
            <v>34</v>
          </cell>
          <cell r="C36">
            <v>3.0000000000000002E-2</v>
          </cell>
        </row>
        <row r="37">
          <cell r="B37">
            <v>35</v>
          </cell>
          <cell r="C37">
            <v>2.9000000000000001E-2</v>
          </cell>
        </row>
        <row r="38">
          <cell r="B38">
            <v>36</v>
          </cell>
          <cell r="C38">
            <v>2.8000000000000001E-2</v>
          </cell>
        </row>
        <row r="39">
          <cell r="B39">
            <v>37</v>
          </cell>
          <cell r="C39">
            <v>2.8000000000000001E-2</v>
          </cell>
        </row>
        <row r="40">
          <cell r="B40">
            <v>38</v>
          </cell>
          <cell r="C40">
            <v>2.7E-2</v>
          </cell>
        </row>
        <row r="41">
          <cell r="B41">
            <v>39</v>
          </cell>
          <cell r="C41">
            <v>2.6000000000000002E-2</v>
          </cell>
        </row>
        <row r="42">
          <cell r="B42">
            <v>40</v>
          </cell>
          <cell r="C42">
            <v>2.5000000000000001E-2</v>
          </cell>
        </row>
        <row r="43">
          <cell r="B43">
            <v>41</v>
          </cell>
          <cell r="C43">
            <v>2.5000000000000001E-2</v>
          </cell>
        </row>
        <row r="44">
          <cell r="B44">
            <v>42</v>
          </cell>
          <cell r="C44">
            <v>2.4E-2</v>
          </cell>
        </row>
        <row r="45">
          <cell r="B45">
            <v>43</v>
          </cell>
          <cell r="C45">
            <v>2.4E-2</v>
          </cell>
        </row>
        <row r="46">
          <cell r="B46">
            <v>44</v>
          </cell>
          <cell r="C46">
            <v>2.3E-2</v>
          </cell>
        </row>
        <row r="47">
          <cell r="B47">
            <v>45</v>
          </cell>
          <cell r="C47">
            <v>2.3E-2</v>
          </cell>
        </row>
        <row r="48">
          <cell r="B48">
            <v>46</v>
          </cell>
          <cell r="C48">
            <v>2.2000000000000002E-2</v>
          </cell>
        </row>
        <row r="49">
          <cell r="B49">
            <v>47</v>
          </cell>
          <cell r="C49">
            <v>2.2000000000000002E-2</v>
          </cell>
        </row>
        <row r="50">
          <cell r="B50">
            <v>48</v>
          </cell>
          <cell r="C50">
            <v>2.1000000000000001E-2</v>
          </cell>
        </row>
        <row r="51">
          <cell r="B51">
            <v>49</v>
          </cell>
          <cell r="C51">
            <v>2.1000000000000001E-2</v>
          </cell>
        </row>
        <row r="52">
          <cell r="B52">
            <v>50</v>
          </cell>
          <cell r="C52">
            <v>0.02</v>
          </cell>
        </row>
        <row r="53">
          <cell r="B53">
            <v>51</v>
          </cell>
          <cell r="C53">
            <v>0.02</v>
          </cell>
        </row>
        <row r="54">
          <cell r="B54">
            <v>52</v>
          </cell>
          <cell r="C54">
            <v>0.02</v>
          </cell>
        </row>
        <row r="55">
          <cell r="B55">
            <v>53</v>
          </cell>
          <cell r="C55">
            <v>1.9E-2</v>
          </cell>
        </row>
        <row r="56">
          <cell r="B56">
            <v>54</v>
          </cell>
          <cell r="C56">
            <v>1.9E-2</v>
          </cell>
        </row>
        <row r="57">
          <cell r="B57">
            <v>55</v>
          </cell>
          <cell r="C57">
            <v>1.9E-2</v>
          </cell>
        </row>
        <row r="58">
          <cell r="B58">
            <v>56</v>
          </cell>
          <cell r="C58">
            <v>1.8000000000000002E-2</v>
          </cell>
        </row>
        <row r="59">
          <cell r="B59">
            <v>57</v>
          </cell>
          <cell r="C59">
            <v>1.8000000000000002E-2</v>
          </cell>
        </row>
        <row r="60">
          <cell r="B60">
            <v>58</v>
          </cell>
          <cell r="C60">
            <v>1.8000000000000002E-2</v>
          </cell>
        </row>
        <row r="61">
          <cell r="B61">
            <v>59</v>
          </cell>
          <cell r="C61">
            <v>1.7000000000000001E-2</v>
          </cell>
        </row>
        <row r="62">
          <cell r="B62">
            <v>60</v>
          </cell>
          <cell r="C62">
            <v>1.7000000000000001E-2</v>
          </cell>
        </row>
        <row r="63">
          <cell r="B63">
            <v>61</v>
          </cell>
          <cell r="C63">
            <v>1.7000000000000001E-2</v>
          </cell>
        </row>
        <row r="64">
          <cell r="B64">
            <v>62</v>
          </cell>
          <cell r="C64">
            <v>1.7000000000000001E-2</v>
          </cell>
        </row>
        <row r="65">
          <cell r="B65">
            <v>63</v>
          </cell>
          <cell r="C65">
            <v>1.6E-2</v>
          </cell>
        </row>
        <row r="66">
          <cell r="B66">
            <v>64</v>
          </cell>
          <cell r="C66">
            <v>1.6E-2</v>
          </cell>
        </row>
        <row r="67">
          <cell r="B67">
            <v>65</v>
          </cell>
          <cell r="C67">
            <v>1.6E-2</v>
          </cell>
        </row>
        <row r="68">
          <cell r="B68">
            <v>66</v>
          </cell>
          <cell r="C68">
            <v>1.6E-2</v>
          </cell>
        </row>
        <row r="69">
          <cell r="B69">
            <v>67</v>
          </cell>
          <cell r="C69">
            <v>1.4999999999999999E-2</v>
          </cell>
        </row>
        <row r="70">
          <cell r="B70">
            <v>68</v>
          </cell>
          <cell r="C70">
            <v>1.4999999999999999E-2</v>
          </cell>
        </row>
        <row r="71">
          <cell r="B71">
            <v>69</v>
          </cell>
          <cell r="C71">
            <v>1.4999999999999999E-2</v>
          </cell>
        </row>
        <row r="72">
          <cell r="B72">
            <v>70</v>
          </cell>
          <cell r="C72">
            <v>1.4999999999999999E-2</v>
          </cell>
        </row>
        <row r="73">
          <cell r="B73">
            <v>71</v>
          </cell>
          <cell r="C73">
            <v>1.4999999999999999E-2</v>
          </cell>
        </row>
        <row r="74">
          <cell r="B74">
            <v>72</v>
          </cell>
          <cell r="C74">
            <v>1.3999999999999999E-2</v>
          </cell>
        </row>
        <row r="75">
          <cell r="B75">
            <v>73</v>
          </cell>
          <cell r="C75">
            <v>1.3999999999999999E-2</v>
          </cell>
        </row>
        <row r="76">
          <cell r="B76">
            <v>74</v>
          </cell>
          <cell r="C76">
            <v>1.3999999999999999E-2</v>
          </cell>
        </row>
        <row r="77">
          <cell r="B77">
            <v>75</v>
          </cell>
          <cell r="C77">
            <v>1.4E-2</v>
          </cell>
        </row>
        <row r="78">
          <cell r="B78">
            <v>76</v>
          </cell>
        </row>
        <row r="79">
          <cell r="B79">
            <v>77</v>
          </cell>
        </row>
        <row r="80">
          <cell r="B80">
            <v>78</v>
          </cell>
        </row>
        <row r="81">
          <cell r="B81">
            <v>79</v>
          </cell>
        </row>
        <row r="82">
          <cell r="B82">
            <v>80</v>
          </cell>
          <cell r="C82">
            <v>1.2999999999999999E-2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BU303"/>
  <sheetViews>
    <sheetView tabSelected="1" zoomScale="70" zoomScaleNormal="70" zoomScaleSheetLayoutView="100" workbookViewId="0">
      <pane xSplit="2" ySplit="7" topLeftCell="C265" activePane="bottomRight" state="frozen"/>
      <selection pane="topRight" activeCell="C1" sqref="C1"/>
      <selection pane="bottomLeft" activeCell="A8" sqref="A8"/>
      <selection pane="bottomRight" activeCell="E271" sqref="E271"/>
    </sheetView>
  </sheetViews>
  <sheetFormatPr defaultColWidth="9" defaultRowHeight="16.5" customHeight="1" outlineLevelCol="1" x14ac:dyDescent="0.15"/>
  <cols>
    <col min="1" max="1" width="2.625" customWidth="1"/>
    <col min="2" max="2" width="16.75" customWidth="1"/>
    <col min="3" max="3" width="9.625" customWidth="1"/>
    <col min="4" max="4" width="58.625" customWidth="1"/>
    <col min="5" max="5" width="15.875" customWidth="1"/>
    <col min="6" max="6" width="17.5" customWidth="1"/>
    <col min="7" max="7" width="37.625" customWidth="1"/>
    <col min="8" max="8" width="10.375" bestFit="1" customWidth="1"/>
    <col min="9" max="9" width="14.75" customWidth="1"/>
    <col min="10" max="10" width="6.25" bestFit="1" customWidth="1"/>
    <col min="11" max="11" width="11.625" bestFit="1" customWidth="1"/>
    <col min="12" max="12" width="12" customWidth="1"/>
    <col min="13" max="13" width="15.125" bestFit="1" customWidth="1"/>
    <col min="14" max="14" width="9.5" customWidth="1"/>
    <col min="15" max="15" width="12.625" hidden="1" customWidth="1"/>
    <col min="16" max="16" width="15.125" hidden="1" customWidth="1" outlineLevel="1"/>
    <col min="17" max="17" width="7.5" hidden="1" customWidth="1" outlineLevel="1"/>
    <col min="18" max="18" width="11" hidden="1" customWidth="1" outlineLevel="1"/>
    <col min="19" max="24" width="11.875" hidden="1" customWidth="1" outlineLevel="1"/>
    <col min="25" max="25" width="11" hidden="1" customWidth="1" outlineLevel="1"/>
    <col min="26" max="32" width="11.875" hidden="1" customWidth="1" outlineLevel="1"/>
    <col min="33" max="33" width="13.125" hidden="1" customWidth="1" outlineLevel="1"/>
    <col min="34" max="34" width="15.375" customWidth="1" collapsed="1"/>
    <col min="35" max="35" width="8" customWidth="1" outlineLevel="1" collapsed="1"/>
    <col min="36" max="36" width="18" customWidth="1"/>
    <col min="37" max="37" width="8.125" customWidth="1" outlineLevel="1"/>
    <col min="38" max="38" width="11.5" customWidth="1" outlineLevel="1"/>
    <col min="39" max="39" width="10.625" customWidth="1"/>
    <col min="40" max="40" width="7.625" customWidth="1"/>
    <col min="41" max="41" width="10.625" customWidth="1"/>
    <col min="42" max="42" width="8" customWidth="1" outlineLevel="1"/>
    <col min="43" max="43" width="10.25" bestFit="1" customWidth="1"/>
    <col min="44" max="44" width="6" customWidth="1"/>
    <col min="45" max="45" width="6.75" hidden="1" customWidth="1"/>
    <col min="46" max="46" width="6.75" customWidth="1"/>
    <col min="47" max="47" width="4.75" hidden="1" customWidth="1" outlineLevel="1"/>
    <col min="48" max="48" width="12.75" bestFit="1" customWidth="1" collapsed="1"/>
    <col min="49" max="49" width="8.875" hidden="1" customWidth="1" outlineLevel="1"/>
    <col min="50" max="50" width="8" bestFit="1" customWidth="1" collapsed="1"/>
    <col min="51" max="51" width="9.5" hidden="1" customWidth="1"/>
    <col min="52" max="52" width="8" hidden="1" customWidth="1"/>
    <col min="53" max="53" width="9" hidden="1" customWidth="1" outlineLevel="1"/>
    <col min="54" max="54" width="10.75" hidden="1" customWidth="1" outlineLevel="1"/>
    <col min="55" max="56" width="10.125" hidden="1" customWidth="1" outlineLevel="1"/>
    <col min="57" max="57" width="9.25" hidden="1" customWidth="1" outlineLevel="1"/>
    <col min="58" max="58" width="8.25" hidden="1" customWidth="1" outlineLevel="1"/>
    <col min="59" max="59" width="6.375" hidden="1" customWidth="1" outlineLevel="1"/>
    <col min="60" max="60" width="4.75" hidden="1" customWidth="1" outlineLevel="1"/>
    <col min="61" max="61" width="5.25" hidden="1" customWidth="1" outlineLevel="1"/>
    <col min="62" max="62" width="5.375" hidden="1" customWidth="1" outlineLevel="1"/>
    <col min="63" max="63" width="9.875" hidden="1" customWidth="1" outlineLevel="1"/>
    <col min="64" max="64" width="9.25" hidden="1" customWidth="1"/>
    <col min="65" max="65" width="12.625" style="2" hidden="1" customWidth="1"/>
    <col min="66" max="66" width="13.625" style="2" customWidth="1"/>
    <col min="67" max="67" width="15" style="2" customWidth="1"/>
    <col min="68" max="71" width="12.625" style="2" customWidth="1"/>
    <col min="72" max="72" width="15" style="2" customWidth="1"/>
    <col min="73" max="73" width="1.5" style="2" customWidth="1"/>
  </cols>
  <sheetData>
    <row r="1" spans="2:73" ht="31.5" customHeight="1" thickBot="1" x14ac:dyDescent="0.2">
      <c r="B1" s="1" t="s">
        <v>0</v>
      </c>
    </row>
    <row r="2" spans="2:73" ht="18" thickBot="1" x14ac:dyDescent="0.2">
      <c r="B2" s="1"/>
      <c r="G2" s="3"/>
      <c r="BL2" s="4" t="s">
        <v>1</v>
      </c>
      <c r="BM2" s="5">
        <v>43190</v>
      </c>
    </row>
    <row r="3" spans="2:73" ht="15" customHeight="1" thickBot="1" x14ac:dyDescent="0.2">
      <c r="B3" s="1"/>
      <c r="G3" s="3"/>
    </row>
    <row r="4" spans="2:73" ht="15" hidden="1" customHeight="1" x14ac:dyDescent="0.2">
      <c r="B4" s="1"/>
      <c r="G4" s="3"/>
      <c r="M4" s="6">
        <f t="shared" ref="M4:R4" si="0">+SUBTOTAL(9,M8:M289)</f>
        <v>43395192273</v>
      </c>
      <c r="N4" s="6">
        <f t="shared" si="0"/>
        <v>0</v>
      </c>
      <c r="O4" s="6">
        <f t="shared" si="0"/>
        <v>2130554</v>
      </c>
      <c r="P4" s="6">
        <f t="shared" si="0"/>
        <v>0</v>
      </c>
      <c r="Q4" s="6">
        <f t="shared" si="0"/>
        <v>0</v>
      </c>
      <c r="R4" s="7">
        <f t="shared" si="0"/>
        <v>681741142</v>
      </c>
      <c r="AO4" s="8">
        <f>+SUBTOTAL(9,AO8:AO289)</f>
        <v>0</v>
      </c>
      <c r="AQ4" s="2">
        <f>+SUBTOTAL(9,AQ8:AQ289)</f>
        <v>173864.81</v>
      </c>
      <c r="BN4" s="6">
        <f>SUBTOTAL(9,BN8:BN289)</f>
        <v>22978405833</v>
      </c>
      <c r="BO4" s="6">
        <f>SUBTOTAL(9,BO8:BO289)</f>
        <v>19524014409</v>
      </c>
      <c r="BP4" s="2">
        <f>SUBTOTAL(9,BP8:BP289)</f>
        <v>866211945</v>
      </c>
      <c r="BQ4" s="2">
        <f>-SUBTOTAL(9,BQ8:BQ289)</f>
        <v>270268095</v>
      </c>
      <c r="BR4" s="2">
        <f>SUBTOTAL(9,BR8:BR289)</f>
        <v>1854170460</v>
      </c>
      <c r="BS4" s="2">
        <f>BN4+BR4</f>
        <v>24832576293</v>
      </c>
      <c r="BT4" s="6">
        <f>SUBTOTAL(9,BT8:BT289)</f>
        <v>18514308084</v>
      </c>
    </row>
    <row r="5" spans="2:73" ht="15" hidden="1" customHeight="1" thickBot="1" x14ac:dyDescent="0.2">
      <c r="AR5" t="s">
        <v>2</v>
      </c>
      <c r="BA5" s="9" t="s">
        <v>3</v>
      </c>
    </row>
    <row r="6" spans="2:73" ht="19.5" customHeight="1" x14ac:dyDescent="0.15">
      <c r="B6" s="10">
        <v>1</v>
      </c>
      <c r="C6" s="11">
        <v>2</v>
      </c>
      <c r="D6" s="12">
        <v>3</v>
      </c>
      <c r="E6" s="11">
        <v>4</v>
      </c>
      <c r="F6" s="12">
        <v>5</v>
      </c>
      <c r="G6" s="12">
        <v>6</v>
      </c>
      <c r="H6" s="12">
        <v>7</v>
      </c>
      <c r="I6" s="11">
        <v>8</v>
      </c>
      <c r="J6" s="11">
        <v>9</v>
      </c>
      <c r="K6" s="12">
        <v>10</v>
      </c>
      <c r="L6" s="11">
        <v>11</v>
      </c>
      <c r="M6" s="13">
        <v>12</v>
      </c>
      <c r="N6" s="14">
        <v>13</v>
      </c>
      <c r="O6" s="15">
        <v>14</v>
      </c>
      <c r="P6" s="15">
        <v>15</v>
      </c>
      <c r="Q6" s="15">
        <v>16</v>
      </c>
      <c r="R6" s="16">
        <v>17</v>
      </c>
      <c r="S6" s="16">
        <v>18</v>
      </c>
      <c r="T6" s="16">
        <v>19</v>
      </c>
      <c r="U6" s="16">
        <v>20</v>
      </c>
      <c r="V6" s="16">
        <v>21</v>
      </c>
      <c r="W6" s="16">
        <v>22</v>
      </c>
      <c r="X6" s="16">
        <v>23</v>
      </c>
      <c r="Y6" s="17">
        <v>24</v>
      </c>
      <c r="Z6" s="17">
        <v>25</v>
      </c>
      <c r="AA6" s="17">
        <v>26</v>
      </c>
      <c r="AB6" s="18">
        <v>27</v>
      </c>
      <c r="AC6" s="17">
        <v>28</v>
      </c>
      <c r="AD6" s="17">
        <v>29</v>
      </c>
      <c r="AE6" s="17">
        <v>30</v>
      </c>
      <c r="AF6" s="17">
        <v>31</v>
      </c>
      <c r="AG6" s="15">
        <v>32</v>
      </c>
      <c r="AH6" s="12">
        <v>33</v>
      </c>
      <c r="AI6" s="15">
        <v>34</v>
      </c>
      <c r="AJ6" s="11">
        <v>35</v>
      </c>
      <c r="AK6" s="15">
        <v>36</v>
      </c>
      <c r="AL6" s="11">
        <v>37</v>
      </c>
      <c r="AM6" s="11">
        <v>38</v>
      </c>
      <c r="AN6" s="11">
        <v>39</v>
      </c>
      <c r="AO6" s="11">
        <v>40</v>
      </c>
      <c r="AP6" s="15">
        <v>41</v>
      </c>
      <c r="AQ6" s="12">
        <v>42</v>
      </c>
      <c r="AR6" s="12"/>
      <c r="AS6" s="11">
        <v>43</v>
      </c>
      <c r="AT6" s="11">
        <v>44</v>
      </c>
      <c r="AU6" s="15">
        <v>45</v>
      </c>
      <c r="AV6" s="12">
        <v>46</v>
      </c>
      <c r="AW6" s="15">
        <v>47</v>
      </c>
      <c r="AX6" s="12">
        <v>48</v>
      </c>
      <c r="AY6" s="11">
        <v>49</v>
      </c>
      <c r="AZ6" s="11">
        <v>50</v>
      </c>
      <c r="BA6" s="19">
        <v>51</v>
      </c>
      <c r="BB6" s="19">
        <v>52</v>
      </c>
      <c r="BC6" s="19">
        <v>53</v>
      </c>
      <c r="BD6" s="19">
        <v>54</v>
      </c>
      <c r="BE6" s="19">
        <v>55</v>
      </c>
      <c r="BF6" s="19">
        <v>56</v>
      </c>
      <c r="BG6" s="19">
        <v>57</v>
      </c>
      <c r="BH6" s="19">
        <v>58</v>
      </c>
      <c r="BI6" s="19">
        <v>59</v>
      </c>
      <c r="BJ6" s="19">
        <v>60</v>
      </c>
      <c r="BK6" s="20">
        <v>61</v>
      </c>
      <c r="BL6" s="21"/>
      <c r="BM6" s="22"/>
      <c r="BN6" s="23"/>
      <c r="BO6" s="23"/>
      <c r="BP6" s="23"/>
      <c r="BQ6" s="23"/>
      <c r="BR6" s="23"/>
      <c r="BS6" s="24"/>
      <c r="BT6" s="25"/>
      <c r="BU6" s="26"/>
    </row>
    <row r="7" spans="2:73" s="44" customFormat="1" ht="40.5" customHeight="1" thickBot="1" x14ac:dyDescent="0.2">
      <c r="B7" s="27" t="s">
        <v>4</v>
      </c>
      <c r="C7" s="28" t="s">
        <v>5</v>
      </c>
      <c r="D7" s="29" t="s">
        <v>6</v>
      </c>
      <c r="E7" s="28" t="s">
        <v>7</v>
      </c>
      <c r="F7" s="30" t="s">
        <v>8</v>
      </c>
      <c r="G7" s="29" t="s">
        <v>9</v>
      </c>
      <c r="H7" s="30" t="s">
        <v>10</v>
      </c>
      <c r="I7" s="31" t="s">
        <v>11</v>
      </c>
      <c r="J7" s="31" t="s">
        <v>12</v>
      </c>
      <c r="K7" s="30" t="s">
        <v>13</v>
      </c>
      <c r="L7" s="31" t="s">
        <v>14</v>
      </c>
      <c r="M7" s="29" t="s">
        <v>15</v>
      </c>
      <c r="N7" s="28" t="s">
        <v>16</v>
      </c>
      <c r="O7" s="32" t="s">
        <v>17</v>
      </c>
      <c r="P7" s="32" t="s">
        <v>18</v>
      </c>
      <c r="Q7" s="32" t="s">
        <v>19</v>
      </c>
      <c r="R7" s="33" t="s">
        <v>20</v>
      </c>
      <c r="S7" s="34" t="s">
        <v>21</v>
      </c>
      <c r="T7" s="32" t="s">
        <v>22</v>
      </c>
      <c r="U7" s="32" t="s">
        <v>23</v>
      </c>
      <c r="V7" s="34" t="s">
        <v>24</v>
      </c>
      <c r="W7" s="34" t="s">
        <v>25</v>
      </c>
      <c r="X7" s="34" t="s">
        <v>26</v>
      </c>
      <c r="Y7" s="35" t="s">
        <v>27</v>
      </c>
      <c r="Z7" s="34" t="s">
        <v>28</v>
      </c>
      <c r="AA7" s="32" t="s">
        <v>29</v>
      </c>
      <c r="AB7" s="32" t="s">
        <v>30</v>
      </c>
      <c r="AC7" s="34" t="s">
        <v>31</v>
      </c>
      <c r="AD7" s="34" t="s">
        <v>32</v>
      </c>
      <c r="AE7" s="34" t="s">
        <v>33</v>
      </c>
      <c r="AF7" s="34" t="s">
        <v>34</v>
      </c>
      <c r="AG7" s="32" t="s">
        <v>35</v>
      </c>
      <c r="AH7" s="30" t="s">
        <v>36</v>
      </c>
      <c r="AI7" s="32" t="s">
        <v>37</v>
      </c>
      <c r="AJ7" s="28" t="s">
        <v>38</v>
      </c>
      <c r="AK7" s="34" t="s">
        <v>39</v>
      </c>
      <c r="AL7" s="31" t="s">
        <v>40</v>
      </c>
      <c r="AM7" s="31" t="s">
        <v>41</v>
      </c>
      <c r="AN7" s="31" t="s">
        <v>42</v>
      </c>
      <c r="AO7" s="28" t="s">
        <v>43</v>
      </c>
      <c r="AP7" s="32" t="s">
        <v>44</v>
      </c>
      <c r="AQ7" s="30" t="s">
        <v>45</v>
      </c>
      <c r="AR7" s="30" t="s">
        <v>46</v>
      </c>
      <c r="AS7" s="31" t="s">
        <v>47</v>
      </c>
      <c r="AT7" s="31" t="s">
        <v>48</v>
      </c>
      <c r="AU7" s="32" t="s">
        <v>49</v>
      </c>
      <c r="AV7" s="30" t="s">
        <v>50</v>
      </c>
      <c r="AW7" s="32" t="s">
        <v>51</v>
      </c>
      <c r="AX7" s="30" t="s">
        <v>52</v>
      </c>
      <c r="AY7" s="31" t="s">
        <v>53</v>
      </c>
      <c r="AZ7" s="31" t="s">
        <v>54</v>
      </c>
      <c r="BA7" s="36" t="s">
        <v>55</v>
      </c>
      <c r="BB7" s="36" t="s">
        <v>56</v>
      </c>
      <c r="BC7" s="36" t="s">
        <v>57</v>
      </c>
      <c r="BD7" s="36" t="s">
        <v>58</v>
      </c>
      <c r="BE7" s="36" t="s">
        <v>59</v>
      </c>
      <c r="BF7" s="36" t="s">
        <v>60</v>
      </c>
      <c r="BG7" s="36" t="s">
        <v>61</v>
      </c>
      <c r="BH7" s="36" t="s">
        <v>62</v>
      </c>
      <c r="BI7" s="36" t="s">
        <v>63</v>
      </c>
      <c r="BJ7" s="36" t="s">
        <v>64</v>
      </c>
      <c r="BK7" s="37" t="s">
        <v>65</v>
      </c>
      <c r="BL7" s="38" t="s">
        <v>66</v>
      </c>
      <c r="BM7" s="39" t="s">
        <v>67</v>
      </c>
      <c r="BN7" s="40" t="s">
        <v>68</v>
      </c>
      <c r="BO7" s="40" t="s">
        <v>69</v>
      </c>
      <c r="BP7" s="40" t="s">
        <v>70</v>
      </c>
      <c r="BQ7" s="40" t="s">
        <v>71</v>
      </c>
      <c r="BR7" s="40" t="s">
        <v>72</v>
      </c>
      <c r="BS7" s="41" t="s">
        <v>73</v>
      </c>
      <c r="BT7" s="42" t="s">
        <v>74</v>
      </c>
      <c r="BU7" s="43"/>
    </row>
    <row r="8" spans="2:73" ht="35.1" customHeight="1" x14ac:dyDescent="0.15">
      <c r="B8" s="45" t="s">
        <v>75</v>
      </c>
      <c r="C8" s="46"/>
      <c r="D8" s="47" t="s">
        <v>76</v>
      </c>
      <c r="E8" s="48" t="s">
        <v>77</v>
      </c>
      <c r="F8" s="49" t="s">
        <v>78</v>
      </c>
      <c r="G8" s="50" t="s">
        <v>79</v>
      </c>
      <c r="H8" s="51" t="s">
        <v>80</v>
      </c>
      <c r="I8" s="50"/>
      <c r="J8" s="49"/>
      <c r="K8" s="52">
        <v>35086</v>
      </c>
      <c r="L8" s="51"/>
      <c r="M8" s="53">
        <v>125139000</v>
      </c>
      <c r="N8" s="54"/>
      <c r="O8" s="55"/>
      <c r="P8" s="56"/>
      <c r="Q8" s="55"/>
      <c r="R8" s="55" t="str">
        <f t="shared" ref="R8:R71" si="1">IF(BP8&gt;0,BP8,"-")</f>
        <v>-</v>
      </c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1" t="s">
        <v>81</v>
      </c>
      <c r="AI8" s="51"/>
      <c r="AJ8" s="51" t="s">
        <v>82</v>
      </c>
      <c r="AK8" s="51"/>
      <c r="AL8" s="51"/>
      <c r="AM8" s="51"/>
      <c r="AN8" s="51"/>
      <c r="AO8" s="51"/>
      <c r="AP8" s="51"/>
      <c r="AQ8" s="57">
        <v>43403</v>
      </c>
      <c r="AR8" s="51" t="s">
        <v>83</v>
      </c>
      <c r="AS8" s="51"/>
      <c r="AT8" s="51" t="s">
        <v>84</v>
      </c>
      <c r="AU8" s="51"/>
      <c r="AV8" s="51" t="s">
        <v>85</v>
      </c>
      <c r="AW8" s="51"/>
      <c r="AX8" s="58" t="s">
        <v>86</v>
      </c>
      <c r="AY8" s="59"/>
      <c r="AZ8" s="60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2"/>
      <c r="BL8" s="63">
        <f t="shared" ref="BL8:BL61" si="2">+IF($BM$2&lt;K8,0,DATEDIF(K8,$BM$2,"Y"))</f>
        <v>22</v>
      </c>
      <c r="BM8" s="64">
        <f>+IF(ISERROR(ROUNDDOWN(VLOOKUP(J8,[1]償却率!$B$4:$C$82,2,FALSE)*台帳シート!M8,0)*台帳シート!BL8),0,ROUNDDOWN(VLOOKUP(台帳シート!J8,[1]償却率!$B$4:$C$82,2,FALSE)*台帳シート!M8,0)*台帳シート!BL8)</f>
        <v>0</v>
      </c>
      <c r="BN8" s="65">
        <f>IF(BM8=0,0,IF(F8="無形・ソフトウェア",IF(M8-BM8&gt;0,BM8,M8-0),IF(H8="1：リース",IF(M8-BM8&gt;0,BM8,M8-0),IF(M8-BM8&gt;1,BM8,M8-1))))</f>
        <v>0</v>
      </c>
      <c r="BO8" s="65">
        <f t="shared" ref="BO8:BO85" si="3">+IF(BP8&lt;=0,M8-BN8,0)</f>
        <v>125139000</v>
      </c>
      <c r="BP8" s="65">
        <f t="shared" ref="BP8:BP71" si="4">+IF($BM$2&lt;K8,M8,IF(O8&lt;&gt;"",-(M8-BN8),0))</f>
        <v>0</v>
      </c>
      <c r="BQ8" s="65">
        <f t="shared" ref="BQ8:BQ85" si="5">IF(BP8&lt;0,-BN8+BP8,0)</f>
        <v>0</v>
      </c>
      <c r="BR8" s="65">
        <f>IF(ISERROR(IF(BP8=0,IF(F8="無形・ソフトウェア",IF(ROUNDDOWN(VLOOKUP(J8,[1]償却率!$B$4:$C$77,2,FALSE)*台帳シート!M8,0)&gt;=台帳シート!BO8,台帳シート!BO8-0,ROUNDDOWN(VLOOKUP(台帳シート!J8,[1]償却率!$B$4:$C$77,2,FALSE)*台帳シート!M8,0)),IF(H8="1：リース",IF(ROUNDDOWN(VLOOKUP(J8,[1]償却率!$B$4:$C$77,2,FALSE)*台帳シート!M8,0)&gt;=台帳シート!BO8,台帳シート!BO8-0,ROUNDDOWN(VLOOKUP(台帳シート!J8,[1]償却率!$B$4:$C$77,2,FALSE)*台帳シート!M8,0)),IF(ROUNDDOWN(VLOOKUP(J8,[1]償却率!$B$4:$C$77,2,FALSE)*台帳シート!M8,0)&gt;=台帳シート!BO8,台帳シート!BO8-1,ROUNDDOWN(VLOOKUP(台帳シート!J8,[1]償却率!$B$4:$C$77,2,FALSE)*台帳シート!M8,0)))),0)),0,(IF(BP8=0,IF(F8="無形・ソフトウェア",IF(ROUNDDOWN(VLOOKUP(J8,[1]償却率!$B$4:$C$77,2,FALSE)*台帳シート!M8,0)&gt;=台帳シート!BO8,台帳シート!BO8-0,ROUNDDOWN(VLOOKUP(台帳シート!J8,[1]償却率!$B$4:$C$77,2,FALSE)*台帳シート!M8,0)),IF(H8="1：リース",IF(ROUNDDOWN(VLOOKUP(J8,[1]償却率!$B$4:$C$77,2,FALSE)*台帳シート!M8,0)&gt;=台帳シート!BO8,台帳シート!BO8-0,ROUNDDOWN(VLOOKUP(台帳シート!J8,[1]償却率!$B$4:$C$77,2,FALSE)*台帳シート!M8,0)),IF(ROUNDDOWN(VLOOKUP(J8,[1]償却率!$B$4:$C$77,2,FALSE)*台帳シート!M8,0)&gt;=台帳シート!BO8,台帳シート!BO8-1,ROUNDDOWN(VLOOKUP(台帳シート!J8,[1]償却率!$B$4:$C$77,2,FALSE)*台帳シート!M8,0)))),0)))</f>
        <v>0</v>
      </c>
      <c r="BS8" s="66">
        <f>BN8+BQ8</f>
        <v>0</v>
      </c>
      <c r="BT8" s="67">
        <f t="shared" ref="BT8:BT85" si="6">+BO8+BP8-BR8</f>
        <v>125139000</v>
      </c>
      <c r="BU8" s="68"/>
    </row>
    <row r="9" spans="2:73" ht="35.1" customHeight="1" x14ac:dyDescent="0.15">
      <c r="B9" s="69" t="s">
        <v>87</v>
      </c>
      <c r="C9" s="55"/>
      <c r="D9" s="47" t="s">
        <v>88</v>
      </c>
      <c r="E9" s="48" t="s">
        <v>77</v>
      </c>
      <c r="F9" s="49" t="s">
        <v>78</v>
      </c>
      <c r="G9" s="50" t="s">
        <v>89</v>
      </c>
      <c r="H9" s="51" t="s">
        <v>80</v>
      </c>
      <c r="I9" s="50"/>
      <c r="J9" s="49"/>
      <c r="K9" s="70">
        <v>27726</v>
      </c>
      <c r="L9" s="51"/>
      <c r="M9" s="71">
        <v>11192805</v>
      </c>
      <c r="N9" s="54"/>
      <c r="O9" s="55"/>
      <c r="P9" s="55"/>
      <c r="Q9" s="55"/>
      <c r="R9" s="55" t="str">
        <f t="shared" si="1"/>
        <v>-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1" t="s">
        <v>81</v>
      </c>
      <c r="AI9" s="51"/>
      <c r="AJ9" s="51" t="s">
        <v>82</v>
      </c>
      <c r="AK9" s="51"/>
      <c r="AL9" s="51"/>
      <c r="AM9" s="51"/>
      <c r="AN9" s="51"/>
      <c r="AO9" s="51"/>
      <c r="AP9" s="51"/>
      <c r="AQ9" s="57">
        <v>23940.39</v>
      </c>
      <c r="AR9" s="51" t="s">
        <v>83</v>
      </c>
      <c r="AS9" s="51"/>
      <c r="AT9" s="51" t="s">
        <v>84</v>
      </c>
      <c r="AU9" s="51"/>
      <c r="AV9" s="51" t="s">
        <v>85</v>
      </c>
      <c r="AW9" s="51"/>
      <c r="AX9" s="58" t="s">
        <v>86</v>
      </c>
      <c r="AY9" s="59"/>
      <c r="AZ9" s="60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72"/>
      <c r="BL9" s="73">
        <f t="shared" si="2"/>
        <v>42</v>
      </c>
      <c r="BM9" s="64">
        <f>+IF(ISERROR(ROUNDDOWN(VLOOKUP(J9,[1]償却率!$B$4:$C$82,2,FALSE)*台帳シート!M9,0)*台帳シート!BL9),0,ROUNDDOWN(VLOOKUP(台帳シート!J9,[1]償却率!$B$4:$C$82,2,FALSE)*台帳シート!M9,0)*台帳シート!BL9)</f>
        <v>0</v>
      </c>
      <c r="BN9" s="65">
        <f t="shared" ref="BN9:BN60" si="7">IF(BM9=0,0,IF(F9="無形・ソフトウェア",IF(M9-BM9&gt;0,BM9,M9-0),IF(H9="1：リース",IF(M9-BM9&gt;0,BM9,M9-0),IF(M9-BM9&gt;1,BM9,M9-1))))</f>
        <v>0</v>
      </c>
      <c r="BO9" s="74">
        <f t="shared" si="3"/>
        <v>11192805</v>
      </c>
      <c r="BP9" s="74">
        <f t="shared" si="4"/>
        <v>0</v>
      </c>
      <c r="BQ9" s="65">
        <f t="shared" si="5"/>
        <v>0</v>
      </c>
      <c r="BR9" s="65">
        <f>IF(ISERROR(IF(BP9=0,IF(F9="無形・ソフトウェア",IF(ROUNDDOWN(VLOOKUP(J9,[1]償却率!$B$4:$C$77,2,FALSE)*台帳シート!M9,0)&gt;=台帳シート!BO9,台帳シート!BO9-0,ROUNDDOWN(VLOOKUP(台帳シート!J9,[1]償却率!$B$4:$C$77,2,FALSE)*台帳シート!M9,0)),IF(H9="1：リース",IF(ROUNDDOWN(VLOOKUP(J9,[1]償却率!$B$4:$C$77,2,FALSE)*台帳シート!M9,0)&gt;=台帳シート!BO9,台帳シート!BO9-0,ROUNDDOWN(VLOOKUP(台帳シート!J9,[1]償却率!$B$4:$C$77,2,FALSE)*台帳シート!M9,0)),IF(ROUNDDOWN(VLOOKUP(J9,[1]償却率!$B$4:$C$77,2,FALSE)*台帳シート!M9,0)&gt;=台帳シート!BO9,台帳シート!BO9-1,ROUNDDOWN(VLOOKUP(台帳シート!J9,[1]償却率!$B$4:$C$77,2,FALSE)*台帳シート!M9,0)))),0)),0,(IF(BP9=0,IF(F9="無形・ソフトウェア",IF(ROUNDDOWN(VLOOKUP(J9,[1]償却率!$B$4:$C$77,2,FALSE)*台帳シート!M9,0)&gt;=台帳シート!BO9,台帳シート!BO9-0,ROUNDDOWN(VLOOKUP(台帳シート!J9,[1]償却率!$B$4:$C$77,2,FALSE)*台帳シート!M9,0)),IF(H9="1：リース",IF(ROUNDDOWN(VLOOKUP(J9,[1]償却率!$B$4:$C$77,2,FALSE)*台帳シート!M9,0)&gt;=台帳シート!BO9,台帳シート!BO9-0,ROUNDDOWN(VLOOKUP(台帳シート!J9,[1]償却率!$B$4:$C$77,2,FALSE)*台帳シート!M9,0)),IF(ROUNDDOWN(VLOOKUP(J9,[1]償却率!$B$4:$C$77,2,FALSE)*台帳シート!M9,0)&gt;=台帳シート!BO9,台帳シート!BO9-1,ROUNDDOWN(VLOOKUP(台帳シート!J9,[1]償却率!$B$4:$C$77,2,FALSE)*台帳シート!M9,0)))),0)))</f>
        <v>0</v>
      </c>
      <c r="BS9" s="66">
        <f>BN9+BQ9</f>
        <v>0</v>
      </c>
      <c r="BT9" s="75">
        <f t="shared" si="6"/>
        <v>11192805</v>
      </c>
      <c r="BU9" s="68"/>
    </row>
    <row r="10" spans="2:73" ht="35.1" customHeight="1" x14ac:dyDescent="0.15">
      <c r="B10" s="69" t="s">
        <v>90</v>
      </c>
      <c r="C10" s="55"/>
      <c r="D10" s="47" t="s">
        <v>91</v>
      </c>
      <c r="E10" s="48" t="s">
        <v>77</v>
      </c>
      <c r="F10" s="49" t="s">
        <v>78</v>
      </c>
      <c r="G10" s="50" t="s">
        <v>92</v>
      </c>
      <c r="H10" s="51" t="s">
        <v>80</v>
      </c>
      <c r="I10" s="50"/>
      <c r="J10" s="49"/>
      <c r="K10" s="70">
        <v>27589</v>
      </c>
      <c r="L10" s="51"/>
      <c r="M10" s="71">
        <v>10726047</v>
      </c>
      <c r="N10" s="54"/>
      <c r="O10" s="55"/>
      <c r="P10" s="55"/>
      <c r="Q10" s="76"/>
      <c r="R10" s="55" t="str">
        <f t="shared" si="1"/>
        <v>-</v>
      </c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1" t="s">
        <v>81</v>
      </c>
      <c r="AI10" s="51"/>
      <c r="AJ10" s="51" t="s">
        <v>82</v>
      </c>
      <c r="AK10" s="51"/>
      <c r="AL10" s="51"/>
      <c r="AM10" s="51"/>
      <c r="AN10" s="51"/>
      <c r="AO10" s="51"/>
      <c r="AP10" s="51"/>
      <c r="AQ10" s="57">
        <v>12293.21</v>
      </c>
      <c r="AR10" s="51" t="s">
        <v>83</v>
      </c>
      <c r="AS10" s="51"/>
      <c r="AT10" s="51" t="s">
        <v>84</v>
      </c>
      <c r="AU10" s="51"/>
      <c r="AV10" s="51" t="s">
        <v>85</v>
      </c>
      <c r="AW10" s="51"/>
      <c r="AX10" s="58" t="s">
        <v>86</v>
      </c>
      <c r="AY10" s="59"/>
      <c r="AZ10" s="60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72"/>
      <c r="BL10" s="73">
        <f t="shared" si="2"/>
        <v>42</v>
      </c>
      <c r="BM10" s="64">
        <f>+IF(ISERROR(ROUNDDOWN(VLOOKUP(J10,[1]償却率!$B$4:$C$82,2,FALSE)*台帳シート!M10,0)*台帳シート!BL10),0,ROUNDDOWN(VLOOKUP(台帳シート!J10,[1]償却率!$B$4:$C$82,2,FALSE)*台帳シート!M10,0)*台帳シート!BL10)</f>
        <v>0</v>
      </c>
      <c r="BN10" s="65">
        <f t="shared" si="7"/>
        <v>0</v>
      </c>
      <c r="BO10" s="74">
        <f t="shared" si="3"/>
        <v>10726047</v>
      </c>
      <c r="BP10" s="74">
        <f t="shared" si="4"/>
        <v>0</v>
      </c>
      <c r="BQ10" s="65">
        <f t="shared" si="5"/>
        <v>0</v>
      </c>
      <c r="BR10" s="65">
        <f>IF(ISERROR(IF(BP10=0,IF(F10="無形・ソフトウェア",IF(ROUNDDOWN(VLOOKUP(J10,[1]償却率!$B$4:$C$77,2,FALSE)*台帳シート!M10,0)&gt;=台帳シート!BO10,台帳シート!BO10-0,ROUNDDOWN(VLOOKUP(台帳シート!J10,[1]償却率!$B$4:$C$77,2,FALSE)*台帳シート!M10,0)),IF(H10="1：リース",IF(ROUNDDOWN(VLOOKUP(J10,[1]償却率!$B$4:$C$77,2,FALSE)*台帳シート!M10,0)&gt;=台帳シート!BO10,台帳シート!BO10-0,ROUNDDOWN(VLOOKUP(台帳シート!J10,[1]償却率!$B$4:$C$77,2,FALSE)*台帳シート!M10,0)),IF(ROUNDDOWN(VLOOKUP(J10,[1]償却率!$B$4:$C$77,2,FALSE)*台帳シート!M10,0)&gt;=台帳シート!BO10,台帳シート!BO10-1,ROUNDDOWN(VLOOKUP(台帳シート!J10,[1]償却率!$B$4:$C$77,2,FALSE)*台帳シート!M10,0)))),0)),0,(IF(BP10=0,IF(F10="無形・ソフトウェア",IF(ROUNDDOWN(VLOOKUP(J10,[1]償却率!$B$4:$C$77,2,FALSE)*台帳シート!M10,0)&gt;=台帳シート!BO10,台帳シート!BO10-0,ROUNDDOWN(VLOOKUP(台帳シート!J10,[1]償却率!$B$4:$C$77,2,FALSE)*台帳シート!M10,0)),IF(H10="1：リース",IF(ROUNDDOWN(VLOOKUP(J10,[1]償却率!$B$4:$C$77,2,FALSE)*台帳シート!M10,0)&gt;=台帳シート!BO10,台帳シート!BO10-0,ROUNDDOWN(VLOOKUP(台帳シート!J10,[1]償却率!$B$4:$C$77,2,FALSE)*台帳シート!M10,0)),IF(ROUNDDOWN(VLOOKUP(J10,[1]償却率!$B$4:$C$77,2,FALSE)*台帳シート!M10,0)&gt;=台帳シート!BO10,台帳シート!BO10-1,ROUNDDOWN(VLOOKUP(台帳シート!J10,[1]償却率!$B$4:$C$77,2,FALSE)*台帳シート!M10,0)))),0)))</f>
        <v>0</v>
      </c>
      <c r="BS10" s="66">
        <f t="shared" ref="BS10:BS14" si="8">BN10+BQ10</f>
        <v>0</v>
      </c>
      <c r="BT10" s="75">
        <f t="shared" si="6"/>
        <v>10726047</v>
      </c>
      <c r="BU10" s="68"/>
    </row>
    <row r="11" spans="2:73" ht="35.1" customHeight="1" x14ac:dyDescent="0.15">
      <c r="B11" s="69" t="s">
        <v>93</v>
      </c>
      <c r="C11" s="55"/>
      <c r="D11" s="47" t="s">
        <v>94</v>
      </c>
      <c r="E11" s="48" t="s">
        <v>77</v>
      </c>
      <c r="F11" s="49" t="s">
        <v>78</v>
      </c>
      <c r="G11" s="50" t="s">
        <v>95</v>
      </c>
      <c r="H11" s="51" t="s">
        <v>80</v>
      </c>
      <c r="I11" s="50"/>
      <c r="J11" s="49"/>
      <c r="K11" s="70">
        <v>35187</v>
      </c>
      <c r="L11" s="51"/>
      <c r="M11" s="71">
        <v>42872559</v>
      </c>
      <c r="N11" s="77"/>
      <c r="O11" s="76"/>
      <c r="P11" s="55"/>
      <c r="Q11" s="76"/>
      <c r="R11" s="55" t="str">
        <f t="shared" si="1"/>
        <v>-</v>
      </c>
      <c r="S11" s="55"/>
      <c r="T11" s="55"/>
      <c r="U11" s="55"/>
      <c r="V11" s="55"/>
      <c r="W11" s="55"/>
      <c r="X11" s="55"/>
      <c r="Y11" s="55" t="str">
        <f t="shared" ref="Y11:Y86" si="9">IF(BP11&lt;0,BP11,"-")</f>
        <v>-</v>
      </c>
      <c r="Z11" s="55"/>
      <c r="AA11" s="55"/>
      <c r="AB11" s="55"/>
      <c r="AC11" s="55"/>
      <c r="AD11" s="55"/>
      <c r="AE11" s="55"/>
      <c r="AF11" s="55"/>
      <c r="AG11" s="55"/>
      <c r="AH11" s="51" t="s">
        <v>81</v>
      </c>
      <c r="AI11" s="51"/>
      <c r="AJ11" s="51" t="s">
        <v>82</v>
      </c>
      <c r="AK11" s="51"/>
      <c r="AL11" s="51"/>
      <c r="AM11" s="51"/>
      <c r="AN11" s="51"/>
      <c r="AO11" s="51"/>
      <c r="AP11" s="51"/>
      <c r="AQ11" s="57">
        <v>58173.279999999999</v>
      </c>
      <c r="AR11" s="51" t="s">
        <v>83</v>
      </c>
      <c r="AS11" s="51"/>
      <c r="AT11" s="51" t="s">
        <v>84</v>
      </c>
      <c r="AU11" s="51"/>
      <c r="AV11" s="51" t="s">
        <v>85</v>
      </c>
      <c r="AW11" s="51"/>
      <c r="AX11" s="58" t="s">
        <v>86</v>
      </c>
      <c r="AY11" s="59"/>
      <c r="AZ11" s="60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72"/>
      <c r="BL11" s="73">
        <f t="shared" si="2"/>
        <v>21</v>
      </c>
      <c r="BM11" s="64">
        <f>+IF(ISERROR(ROUNDDOWN(VLOOKUP(J11,[1]償却率!$B$4:$C$82,2,FALSE)*台帳シート!M11,0)*台帳シート!BL11),0,ROUNDDOWN(VLOOKUP(台帳シート!J11,[1]償却率!$B$4:$C$82,2,FALSE)*台帳シート!M11,0)*台帳シート!BL11)</f>
        <v>0</v>
      </c>
      <c r="BN11" s="65">
        <f t="shared" si="7"/>
        <v>0</v>
      </c>
      <c r="BO11" s="74">
        <f t="shared" si="3"/>
        <v>42872559</v>
      </c>
      <c r="BP11" s="74">
        <f t="shared" si="4"/>
        <v>0</v>
      </c>
      <c r="BQ11" s="65">
        <f t="shared" si="5"/>
        <v>0</v>
      </c>
      <c r="BR11" s="65">
        <f>IF(ISERROR(IF(BP11=0,IF(F11="無形・ソフトウェア",IF(ROUNDDOWN(VLOOKUP(J11,[1]償却率!$B$4:$C$77,2,FALSE)*台帳シート!M11,0)&gt;=台帳シート!BO11,台帳シート!BO11-0,ROUNDDOWN(VLOOKUP(台帳シート!J11,[1]償却率!$B$4:$C$77,2,FALSE)*台帳シート!M11,0)),IF(H11="1：リース",IF(ROUNDDOWN(VLOOKUP(J11,[1]償却率!$B$4:$C$77,2,FALSE)*台帳シート!M11,0)&gt;=台帳シート!BO11,台帳シート!BO11-0,ROUNDDOWN(VLOOKUP(台帳シート!J11,[1]償却率!$B$4:$C$77,2,FALSE)*台帳シート!M11,0)),IF(ROUNDDOWN(VLOOKUP(J11,[1]償却率!$B$4:$C$77,2,FALSE)*台帳シート!M11,0)&gt;=台帳シート!BO11,台帳シート!BO11-1,ROUNDDOWN(VLOOKUP(台帳シート!J11,[1]償却率!$B$4:$C$77,2,FALSE)*台帳シート!M11,0)))),0)),0,(IF(BP11=0,IF(F11="無形・ソフトウェア",IF(ROUNDDOWN(VLOOKUP(J11,[1]償却率!$B$4:$C$77,2,FALSE)*台帳シート!M11,0)&gt;=台帳シート!BO11,台帳シート!BO11-0,ROUNDDOWN(VLOOKUP(台帳シート!J11,[1]償却率!$B$4:$C$77,2,FALSE)*台帳シート!M11,0)),IF(H11="1：リース",IF(ROUNDDOWN(VLOOKUP(J11,[1]償却率!$B$4:$C$77,2,FALSE)*台帳シート!M11,0)&gt;=台帳シート!BO11,台帳シート!BO11-0,ROUNDDOWN(VLOOKUP(台帳シート!J11,[1]償却率!$B$4:$C$77,2,FALSE)*台帳シート!M11,0)),IF(ROUNDDOWN(VLOOKUP(J11,[1]償却率!$B$4:$C$77,2,FALSE)*台帳シート!M11,0)&gt;=台帳シート!BO11,台帳シート!BO11-1,ROUNDDOWN(VLOOKUP(台帳シート!J11,[1]償却率!$B$4:$C$77,2,FALSE)*台帳シート!M11,0)))),0)))</f>
        <v>0</v>
      </c>
      <c r="BS11" s="66">
        <f t="shared" si="8"/>
        <v>0</v>
      </c>
      <c r="BT11" s="75">
        <f t="shared" si="6"/>
        <v>42872559</v>
      </c>
      <c r="BU11" s="68"/>
    </row>
    <row r="12" spans="2:73" ht="35.1" customHeight="1" x14ac:dyDescent="0.15">
      <c r="B12" s="69" t="s">
        <v>96</v>
      </c>
      <c r="C12" s="55"/>
      <c r="D12" s="47" t="s">
        <v>97</v>
      </c>
      <c r="E12" s="48" t="s">
        <v>98</v>
      </c>
      <c r="F12" s="49" t="s">
        <v>78</v>
      </c>
      <c r="G12" s="50" t="s">
        <v>99</v>
      </c>
      <c r="H12" s="51" t="s">
        <v>80</v>
      </c>
      <c r="I12" s="50"/>
      <c r="J12" s="49"/>
      <c r="K12" s="70">
        <v>40903</v>
      </c>
      <c r="L12" s="51"/>
      <c r="M12" s="71">
        <v>43148221</v>
      </c>
      <c r="N12" s="77"/>
      <c r="O12" s="76"/>
      <c r="P12" s="55"/>
      <c r="Q12" s="76"/>
      <c r="R12" s="55" t="str">
        <f t="shared" si="1"/>
        <v>-</v>
      </c>
      <c r="S12" s="55"/>
      <c r="T12" s="55"/>
      <c r="U12" s="55"/>
      <c r="V12" s="55"/>
      <c r="W12" s="55"/>
      <c r="X12" s="55"/>
      <c r="Y12" s="55" t="str">
        <f t="shared" si="9"/>
        <v>-</v>
      </c>
      <c r="Z12" s="55"/>
      <c r="AA12" s="55"/>
      <c r="AB12" s="55"/>
      <c r="AC12" s="55"/>
      <c r="AD12" s="55"/>
      <c r="AE12" s="55"/>
      <c r="AF12" s="55"/>
      <c r="AG12" s="55"/>
      <c r="AH12" s="51" t="s">
        <v>81</v>
      </c>
      <c r="AI12" s="51"/>
      <c r="AJ12" s="51" t="s">
        <v>82</v>
      </c>
      <c r="AK12" s="51"/>
      <c r="AL12" s="51"/>
      <c r="AM12" s="51"/>
      <c r="AN12" s="51"/>
      <c r="AO12" s="51"/>
      <c r="AP12" s="51"/>
      <c r="AQ12" s="57">
        <v>1046</v>
      </c>
      <c r="AR12" s="51" t="s">
        <v>83</v>
      </c>
      <c r="AS12" s="51"/>
      <c r="AT12" s="51" t="s">
        <v>84</v>
      </c>
      <c r="AU12" s="51"/>
      <c r="AV12" s="51" t="s">
        <v>100</v>
      </c>
      <c r="AW12" s="51"/>
      <c r="AX12" s="58" t="s">
        <v>86</v>
      </c>
      <c r="AY12" s="59"/>
      <c r="AZ12" s="60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72"/>
      <c r="BL12" s="73">
        <f t="shared" si="2"/>
        <v>6</v>
      </c>
      <c r="BM12" s="64">
        <f>+IF(ISERROR(ROUNDDOWN(VLOOKUP(J12,[1]償却率!$B$4:$C$82,2,FALSE)*台帳シート!M12,0)*台帳シート!BL12),0,ROUNDDOWN(VLOOKUP(台帳シート!J12,[1]償却率!$B$4:$C$82,2,FALSE)*台帳シート!M12,0)*台帳シート!BL12)</f>
        <v>0</v>
      </c>
      <c r="BN12" s="65">
        <f t="shared" si="7"/>
        <v>0</v>
      </c>
      <c r="BO12" s="74">
        <f t="shared" si="3"/>
        <v>43148221</v>
      </c>
      <c r="BP12" s="74">
        <f t="shared" si="4"/>
        <v>0</v>
      </c>
      <c r="BQ12" s="65">
        <f t="shared" si="5"/>
        <v>0</v>
      </c>
      <c r="BR12" s="65">
        <f>IF(ISERROR(IF(BP12=0,IF(F12="無形・ソフトウェア",IF(ROUNDDOWN(VLOOKUP(J12,[1]償却率!$B$4:$C$77,2,FALSE)*台帳シート!M12,0)&gt;=台帳シート!BO12,台帳シート!BO12-0,ROUNDDOWN(VLOOKUP(台帳シート!J12,[1]償却率!$B$4:$C$77,2,FALSE)*台帳シート!M12,0)),IF(H12="1：リース",IF(ROUNDDOWN(VLOOKUP(J12,[1]償却率!$B$4:$C$77,2,FALSE)*台帳シート!M12,0)&gt;=台帳シート!BO12,台帳シート!BO12-0,ROUNDDOWN(VLOOKUP(台帳シート!J12,[1]償却率!$B$4:$C$77,2,FALSE)*台帳シート!M12,0)),IF(ROUNDDOWN(VLOOKUP(J12,[1]償却率!$B$4:$C$77,2,FALSE)*台帳シート!M12,0)&gt;=台帳シート!BO12,台帳シート!BO12-1,ROUNDDOWN(VLOOKUP(台帳シート!J12,[1]償却率!$B$4:$C$77,2,FALSE)*台帳シート!M12,0)))),0)),0,(IF(BP12=0,IF(F12="無形・ソフトウェア",IF(ROUNDDOWN(VLOOKUP(J12,[1]償却率!$B$4:$C$77,2,FALSE)*台帳シート!M12,0)&gt;=台帳シート!BO12,台帳シート!BO12-0,ROUNDDOWN(VLOOKUP(台帳シート!J12,[1]償却率!$B$4:$C$77,2,FALSE)*台帳シート!M12,0)),IF(H12="1：リース",IF(ROUNDDOWN(VLOOKUP(J12,[1]償却率!$B$4:$C$77,2,FALSE)*台帳シート!M12,0)&gt;=台帳シート!BO12,台帳シート!BO12-0,ROUNDDOWN(VLOOKUP(台帳シート!J12,[1]償却率!$B$4:$C$77,2,FALSE)*台帳シート!M12,0)),IF(ROUNDDOWN(VLOOKUP(J12,[1]償却率!$B$4:$C$77,2,FALSE)*台帳シート!M12,0)&gt;=台帳シート!BO12,台帳シート!BO12-1,ROUNDDOWN(VLOOKUP(台帳シート!J12,[1]償却率!$B$4:$C$77,2,FALSE)*台帳シート!M12,0)))),0)))</f>
        <v>0</v>
      </c>
      <c r="BS12" s="66">
        <f t="shared" si="8"/>
        <v>0</v>
      </c>
      <c r="BT12" s="75">
        <f t="shared" si="6"/>
        <v>43148221</v>
      </c>
      <c r="BU12" s="68"/>
    </row>
    <row r="13" spans="2:73" ht="35.1" customHeight="1" x14ac:dyDescent="0.15">
      <c r="B13" s="69" t="s">
        <v>101</v>
      </c>
      <c r="C13" s="55"/>
      <c r="D13" s="47" t="s">
        <v>102</v>
      </c>
      <c r="E13" s="48" t="s">
        <v>98</v>
      </c>
      <c r="F13" s="49" t="s">
        <v>78</v>
      </c>
      <c r="G13" s="50" t="s">
        <v>99</v>
      </c>
      <c r="H13" s="51" t="s">
        <v>80</v>
      </c>
      <c r="I13" s="50"/>
      <c r="J13" s="49"/>
      <c r="K13" s="70">
        <v>40903</v>
      </c>
      <c r="L13" s="51"/>
      <c r="M13" s="71">
        <v>192583654</v>
      </c>
      <c r="N13" s="77"/>
      <c r="O13" s="76"/>
      <c r="P13" s="55"/>
      <c r="Q13" s="76"/>
      <c r="R13" s="55" t="str">
        <f t="shared" si="1"/>
        <v>-</v>
      </c>
      <c r="S13" s="55"/>
      <c r="T13" s="55"/>
      <c r="U13" s="55"/>
      <c r="V13" s="55"/>
      <c r="W13" s="55"/>
      <c r="X13" s="55"/>
      <c r="Y13" s="55" t="str">
        <f t="shared" si="9"/>
        <v>-</v>
      </c>
      <c r="Z13" s="55"/>
      <c r="AA13" s="55"/>
      <c r="AB13" s="55"/>
      <c r="AC13" s="55"/>
      <c r="AD13" s="55"/>
      <c r="AE13" s="55"/>
      <c r="AF13" s="55"/>
      <c r="AG13" s="55"/>
      <c r="AH13" s="51" t="s">
        <v>81</v>
      </c>
      <c r="AI13" s="51"/>
      <c r="AJ13" s="51" t="s">
        <v>82</v>
      </c>
      <c r="AK13" s="51"/>
      <c r="AL13" s="51"/>
      <c r="AM13" s="51"/>
      <c r="AN13" s="51"/>
      <c r="AO13" s="51"/>
      <c r="AP13" s="51"/>
      <c r="AQ13" s="57">
        <v>7677.83</v>
      </c>
      <c r="AR13" s="51" t="s">
        <v>83</v>
      </c>
      <c r="AS13" s="51"/>
      <c r="AT13" s="51" t="s">
        <v>84</v>
      </c>
      <c r="AU13" s="51"/>
      <c r="AV13" s="51" t="s">
        <v>100</v>
      </c>
      <c r="AW13" s="51"/>
      <c r="AX13" s="58" t="s">
        <v>86</v>
      </c>
      <c r="AY13" s="59"/>
      <c r="AZ13" s="60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72"/>
      <c r="BL13" s="73">
        <f t="shared" si="2"/>
        <v>6</v>
      </c>
      <c r="BM13" s="64">
        <f>+IF(ISERROR(ROUNDDOWN(VLOOKUP(J13,[1]償却率!$B$4:$C$82,2,FALSE)*台帳シート!M13,0)*台帳シート!BL13),0,ROUNDDOWN(VLOOKUP(台帳シート!J13,[1]償却率!$B$4:$C$82,2,FALSE)*台帳シート!M13,0)*台帳シート!BL13)</f>
        <v>0</v>
      </c>
      <c r="BN13" s="65">
        <f t="shared" si="7"/>
        <v>0</v>
      </c>
      <c r="BO13" s="74">
        <f t="shared" si="3"/>
        <v>192583654</v>
      </c>
      <c r="BP13" s="74">
        <f t="shared" si="4"/>
        <v>0</v>
      </c>
      <c r="BQ13" s="65">
        <f t="shared" si="5"/>
        <v>0</v>
      </c>
      <c r="BR13" s="65">
        <f>IF(ISERROR(IF(BP13=0,IF(F13="無形・ソフトウェア",IF(ROUNDDOWN(VLOOKUP(J13,[1]償却率!$B$4:$C$77,2,FALSE)*台帳シート!M13,0)&gt;=台帳シート!BO13,台帳シート!BO13-0,ROUNDDOWN(VLOOKUP(台帳シート!J13,[1]償却率!$B$4:$C$77,2,FALSE)*台帳シート!M13,0)),IF(H13="1：リース",IF(ROUNDDOWN(VLOOKUP(J13,[1]償却率!$B$4:$C$77,2,FALSE)*台帳シート!M13,0)&gt;=台帳シート!BO13,台帳シート!BO13-0,ROUNDDOWN(VLOOKUP(台帳シート!J13,[1]償却率!$B$4:$C$77,2,FALSE)*台帳シート!M13,0)),IF(ROUNDDOWN(VLOOKUP(J13,[1]償却率!$B$4:$C$77,2,FALSE)*台帳シート!M13,0)&gt;=台帳シート!BO13,台帳シート!BO13-1,ROUNDDOWN(VLOOKUP(台帳シート!J13,[1]償却率!$B$4:$C$77,2,FALSE)*台帳シート!M13,0)))),0)),0,(IF(BP13=0,IF(F13="無形・ソフトウェア",IF(ROUNDDOWN(VLOOKUP(J13,[1]償却率!$B$4:$C$77,2,FALSE)*台帳シート!M13,0)&gt;=台帳シート!BO13,台帳シート!BO13-0,ROUNDDOWN(VLOOKUP(台帳シート!J13,[1]償却率!$B$4:$C$77,2,FALSE)*台帳シート!M13,0)),IF(H13="1：リース",IF(ROUNDDOWN(VLOOKUP(J13,[1]償却率!$B$4:$C$77,2,FALSE)*台帳シート!M13,0)&gt;=台帳シート!BO13,台帳シート!BO13-0,ROUNDDOWN(VLOOKUP(台帳シート!J13,[1]償却率!$B$4:$C$77,2,FALSE)*台帳シート!M13,0)),IF(ROUNDDOWN(VLOOKUP(J13,[1]償却率!$B$4:$C$77,2,FALSE)*台帳シート!M13,0)&gt;=台帳シート!BO13,台帳シート!BO13-1,ROUNDDOWN(VLOOKUP(台帳シート!J13,[1]償却率!$B$4:$C$77,2,FALSE)*台帳シート!M13,0)))),0)))</f>
        <v>0</v>
      </c>
      <c r="BS13" s="66">
        <f t="shared" si="8"/>
        <v>0</v>
      </c>
      <c r="BT13" s="75">
        <f t="shared" si="6"/>
        <v>192583654</v>
      </c>
      <c r="BU13" s="68"/>
    </row>
    <row r="14" spans="2:73" ht="35.1" customHeight="1" x14ac:dyDescent="0.15">
      <c r="B14" s="69" t="s">
        <v>103</v>
      </c>
      <c r="C14" s="55"/>
      <c r="D14" s="47" t="s">
        <v>104</v>
      </c>
      <c r="E14" s="78" t="s">
        <v>105</v>
      </c>
      <c r="F14" s="49" t="s">
        <v>78</v>
      </c>
      <c r="G14" s="50" t="s">
        <v>106</v>
      </c>
      <c r="H14" s="51" t="s">
        <v>80</v>
      </c>
      <c r="I14" s="50"/>
      <c r="J14" s="49"/>
      <c r="K14" s="70">
        <v>42886</v>
      </c>
      <c r="L14" s="51"/>
      <c r="M14" s="71">
        <v>30348000</v>
      </c>
      <c r="N14" s="77"/>
      <c r="O14" s="76"/>
      <c r="P14" s="55"/>
      <c r="Q14" s="76"/>
      <c r="R14" s="55" t="str">
        <f t="shared" si="1"/>
        <v>-</v>
      </c>
      <c r="S14" s="55"/>
      <c r="T14" s="55"/>
      <c r="U14" s="55"/>
      <c r="V14" s="55"/>
      <c r="W14" s="55"/>
      <c r="X14" s="55"/>
      <c r="Y14" s="55" t="str">
        <f t="shared" si="9"/>
        <v>-</v>
      </c>
      <c r="Z14" s="55"/>
      <c r="AA14" s="55"/>
      <c r="AB14" s="55"/>
      <c r="AC14" s="55"/>
      <c r="AD14" s="55"/>
      <c r="AE14" s="55"/>
      <c r="AF14" s="55"/>
      <c r="AG14" s="55"/>
      <c r="AH14" s="51" t="s">
        <v>81</v>
      </c>
      <c r="AI14" s="51"/>
      <c r="AJ14" s="51" t="s">
        <v>107</v>
      </c>
      <c r="AK14" s="51"/>
      <c r="AL14" s="51"/>
      <c r="AM14" s="51"/>
      <c r="AN14" s="51"/>
      <c r="AO14" s="51"/>
      <c r="AP14" s="51"/>
      <c r="AQ14" s="57">
        <v>1125</v>
      </c>
      <c r="AR14" s="51" t="s">
        <v>83</v>
      </c>
      <c r="AS14" s="51"/>
      <c r="AT14" s="51" t="s">
        <v>84</v>
      </c>
      <c r="AU14" s="51"/>
      <c r="AV14" s="51" t="s">
        <v>108</v>
      </c>
      <c r="AW14" s="51"/>
      <c r="AX14" s="58" t="s">
        <v>86</v>
      </c>
      <c r="AY14" s="59"/>
      <c r="AZ14" s="60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72"/>
      <c r="BL14" s="73">
        <f t="shared" si="2"/>
        <v>0</v>
      </c>
      <c r="BM14" s="64">
        <f>+IF(ISERROR(ROUNDDOWN(VLOOKUP(J14,[1]償却率!$B$4:$C$82,2,FALSE)*台帳シート!M14,0)*台帳シート!BL14),0,ROUNDDOWN(VLOOKUP(台帳シート!J14,[1]償却率!$B$4:$C$82,2,FALSE)*台帳シート!M14,0)*台帳シート!BL14)</f>
        <v>0</v>
      </c>
      <c r="BN14" s="65">
        <f t="shared" si="7"/>
        <v>0</v>
      </c>
      <c r="BO14" s="74">
        <f t="shared" si="3"/>
        <v>30348000</v>
      </c>
      <c r="BP14" s="74">
        <f t="shared" si="4"/>
        <v>0</v>
      </c>
      <c r="BQ14" s="65">
        <f t="shared" si="5"/>
        <v>0</v>
      </c>
      <c r="BR14" s="65">
        <f>IF(ISERROR(IF(BP14=0,IF(F14="無形・ソフトウェア",IF(ROUNDDOWN(VLOOKUP(J14,[1]償却率!$B$4:$C$77,2,FALSE)*台帳シート!M14,0)&gt;=台帳シート!BO14,台帳シート!BO14-0,ROUNDDOWN(VLOOKUP(台帳シート!J14,[1]償却率!$B$4:$C$77,2,FALSE)*台帳シート!M14,0)),IF(H14="1：リース",IF(ROUNDDOWN(VLOOKUP(J14,[1]償却率!$B$4:$C$77,2,FALSE)*台帳シート!M14,0)&gt;=台帳シート!BO14,台帳シート!BO14-0,ROUNDDOWN(VLOOKUP(台帳シート!J14,[1]償却率!$B$4:$C$77,2,FALSE)*台帳シート!M14,0)),IF(ROUNDDOWN(VLOOKUP(J14,[1]償却率!$B$4:$C$77,2,FALSE)*台帳シート!M14,0)&gt;=台帳シート!BO14,台帳シート!BO14-1,ROUNDDOWN(VLOOKUP(台帳シート!J14,[1]償却率!$B$4:$C$77,2,FALSE)*台帳シート!M14,0)))),0)),0,(IF(BP14=0,IF(F14="無形・ソフトウェア",IF(ROUNDDOWN(VLOOKUP(J14,[1]償却率!$B$4:$C$77,2,FALSE)*台帳シート!M14,0)&gt;=台帳シート!BO14,台帳シート!BO14-0,ROUNDDOWN(VLOOKUP(台帳シート!J14,[1]償却率!$B$4:$C$77,2,FALSE)*台帳シート!M14,0)),IF(H14="1：リース",IF(ROUNDDOWN(VLOOKUP(J14,[1]償却率!$B$4:$C$77,2,FALSE)*台帳シート!M14,0)&gt;=台帳シート!BO14,台帳シート!BO14-0,ROUNDDOWN(VLOOKUP(台帳シート!J14,[1]償却率!$B$4:$C$77,2,FALSE)*台帳シート!M14,0)),IF(ROUNDDOWN(VLOOKUP(J14,[1]償却率!$B$4:$C$77,2,FALSE)*台帳シート!M14,0)&gt;=台帳シート!BO14,台帳シート!BO14-1,ROUNDDOWN(VLOOKUP(台帳シート!J14,[1]償却率!$B$4:$C$77,2,FALSE)*台帳シート!M14,0)))),0)))</f>
        <v>0</v>
      </c>
      <c r="BS14" s="66">
        <f t="shared" si="8"/>
        <v>0</v>
      </c>
      <c r="BT14" s="75">
        <f t="shared" si="6"/>
        <v>30348000</v>
      </c>
      <c r="BU14" s="68"/>
    </row>
    <row r="15" spans="2:73" ht="35.1" customHeight="1" x14ac:dyDescent="0.15">
      <c r="B15" s="79" t="s">
        <v>109</v>
      </c>
      <c r="C15" s="80"/>
      <c r="D15" s="81"/>
      <c r="E15" s="82"/>
      <c r="F15" s="83"/>
      <c r="G15" s="84"/>
      <c r="H15" s="80"/>
      <c r="I15" s="84"/>
      <c r="J15" s="83"/>
      <c r="K15" s="85"/>
      <c r="L15" s="80"/>
      <c r="M15" s="86">
        <f>SUM(M8:M14)</f>
        <v>456010286</v>
      </c>
      <c r="N15" s="87"/>
      <c r="O15" s="88"/>
      <c r="P15" s="80"/>
      <c r="Q15" s="88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9"/>
      <c r="AR15" s="80"/>
      <c r="AS15" s="80"/>
      <c r="AT15" s="80"/>
      <c r="AU15" s="80"/>
      <c r="AV15" s="80"/>
      <c r="AW15" s="80"/>
      <c r="AX15" s="90"/>
      <c r="AY15" s="91"/>
      <c r="AZ15" s="92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93"/>
      <c r="BL15" s="79"/>
      <c r="BM15" s="94"/>
      <c r="BN15" s="94">
        <f>SUM(BN8:BN14)</f>
        <v>0</v>
      </c>
      <c r="BO15" s="95">
        <f>SUM(BO8:BO14)</f>
        <v>456010286</v>
      </c>
      <c r="BP15" s="95">
        <f t="shared" ref="BP15:BT15" si="10">SUM(BP8:BP14)</f>
        <v>0</v>
      </c>
      <c r="BQ15" s="95">
        <f t="shared" si="10"/>
        <v>0</v>
      </c>
      <c r="BR15" s="95">
        <f t="shared" si="10"/>
        <v>0</v>
      </c>
      <c r="BS15" s="95">
        <f t="shared" si="10"/>
        <v>0</v>
      </c>
      <c r="BT15" s="96">
        <f t="shared" si="10"/>
        <v>456010286</v>
      </c>
      <c r="BU15" s="68"/>
    </row>
    <row r="16" spans="2:73" ht="35.1" customHeight="1" x14ac:dyDescent="0.15">
      <c r="B16" s="69"/>
      <c r="C16" s="55"/>
      <c r="D16" s="47"/>
      <c r="E16" s="78"/>
      <c r="F16" s="49"/>
      <c r="G16" s="50"/>
      <c r="H16" s="51"/>
      <c r="I16" s="50"/>
      <c r="J16" s="97"/>
      <c r="K16" s="98"/>
      <c r="L16" s="99"/>
      <c r="M16" s="100"/>
      <c r="N16" s="77"/>
      <c r="O16" s="76"/>
      <c r="P16" s="55"/>
      <c r="Q16" s="76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1"/>
      <c r="AI16" s="51"/>
      <c r="AJ16" s="51"/>
      <c r="AK16" s="51"/>
      <c r="AL16" s="51"/>
      <c r="AM16" s="51"/>
      <c r="AN16" s="51"/>
      <c r="AO16" s="51"/>
      <c r="AP16" s="51"/>
      <c r="AQ16" s="57"/>
      <c r="AR16" s="51"/>
      <c r="AS16" s="51"/>
      <c r="AT16" s="51"/>
      <c r="AU16" s="51"/>
      <c r="AV16" s="51"/>
      <c r="AW16" s="51"/>
      <c r="AX16" s="58"/>
      <c r="AY16" s="59"/>
      <c r="AZ16" s="60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72"/>
      <c r="BL16" s="73"/>
      <c r="BM16" s="64"/>
      <c r="BN16" s="65"/>
      <c r="BO16" s="74"/>
      <c r="BP16" s="74"/>
      <c r="BQ16" s="65"/>
      <c r="BR16" s="65"/>
      <c r="BS16" s="66"/>
      <c r="BT16" s="75"/>
      <c r="BU16" s="68"/>
    </row>
    <row r="17" spans="2:73" ht="35.1" customHeight="1" x14ac:dyDescent="0.15">
      <c r="B17" s="69" t="s">
        <v>110</v>
      </c>
      <c r="C17" s="55"/>
      <c r="D17" s="47" t="s">
        <v>94</v>
      </c>
      <c r="E17" s="48" t="s">
        <v>77</v>
      </c>
      <c r="F17" s="49" t="s">
        <v>111</v>
      </c>
      <c r="G17" s="50" t="s">
        <v>112</v>
      </c>
      <c r="H17" s="51" t="s">
        <v>80</v>
      </c>
      <c r="I17" s="50" t="s">
        <v>113</v>
      </c>
      <c r="J17" s="49">
        <v>50</v>
      </c>
      <c r="K17" s="101">
        <v>36433</v>
      </c>
      <c r="L17" s="51"/>
      <c r="M17" s="71">
        <v>229000000</v>
      </c>
      <c r="N17" s="77"/>
      <c r="O17" s="55"/>
      <c r="P17" s="55"/>
      <c r="Q17" s="55"/>
      <c r="R17" s="55" t="str">
        <f t="shared" si="1"/>
        <v>-</v>
      </c>
      <c r="S17" s="55"/>
      <c r="T17" s="55"/>
      <c r="U17" s="55"/>
      <c r="V17" s="55"/>
      <c r="W17" s="55"/>
      <c r="X17" s="55"/>
      <c r="Y17" s="55" t="str">
        <f t="shared" si="9"/>
        <v>-</v>
      </c>
      <c r="Z17" s="55"/>
      <c r="AA17" s="55"/>
      <c r="AB17" s="55"/>
      <c r="AC17" s="55"/>
      <c r="AD17" s="55"/>
      <c r="AE17" s="55"/>
      <c r="AF17" s="55"/>
      <c r="AG17" s="55"/>
      <c r="AH17" s="51" t="s">
        <v>81</v>
      </c>
      <c r="AI17" s="51"/>
      <c r="AJ17" s="51" t="s">
        <v>114</v>
      </c>
      <c r="AK17" s="51"/>
      <c r="AL17" s="51"/>
      <c r="AM17" s="51"/>
      <c r="AN17" s="51"/>
      <c r="AO17" s="51"/>
      <c r="AP17" s="51"/>
      <c r="AQ17" s="57">
        <v>1109.8399999999999</v>
      </c>
      <c r="AR17" s="51" t="s">
        <v>83</v>
      </c>
      <c r="AS17" s="51"/>
      <c r="AT17" s="51"/>
      <c r="AU17" s="51"/>
      <c r="AV17" s="51" t="s">
        <v>85</v>
      </c>
      <c r="AW17" s="51"/>
      <c r="AX17" s="58" t="s">
        <v>86</v>
      </c>
      <c r="AY17" s="59"/>
      <c r="AZ17" s="60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72"/>
      <c r="BL17" s="73">
        <f t="shared" si="2"/>
        <v>18</v>
      </c>
      <c r="BM17" s="64">
        <f>+IF(ISERROR(ROUNDDOWN(VLOOKUP(J17,[1]償却率!$B$4:$C$82,2,FALSE)*台帳シート!M17,0)*台帳シート!BL17),0,ROUNDDOWN(VLOOKUP(台帳シート!J17,[1]償却率!$B$4:$C$82,2,FALSE)*台帳シート!M17,0)*台帳シート!BL17)</f>
        <v>82440000</v>
      </c>
      <c r="BN17" s="65">
        <f>IF(BM17=0,0,IF(F17="無形・ソフトウェア",IF(M17-BM17&gt;0,BM17,M17-0),IF(H17="1：リース",IF(M17-BM17&gt;0,BM17,M17-0),IF(M17-BM17&gt;1,BM17,M17-1))))</f>
        <v>82440000</v>
      </c>
      <c r="BO17" s="74">
        <f t="shared" si="3"/>
        <v>146560000</v>
      </c>
      <c r="BP17" s="74">
        <f t="shared" si="4"/>
        <v>0</v>
      </c>
      <c r="BQ17" s="65">
        <f t="shared" si="5"/>
        <v>0</v>
      </c>
      <c r="BR17" s="65">
        <f>IF(ISERROR(IF(BP17=0,IF(F17="無形・ソフトウェア",IF(ROUNDDOWN(VLOOKUP(J17,[1]償却率!$B$4:$C$77,2,FALSE)*台帳シート!M17,0)&gt;=台帳シート!BO17,台帳シート!BO17-0,ROUNDDOWN(VLOOKUP(台帳シート!J17,[1]償却率!$B$4:$C$77,2,FALSE)*台帳シート!M17,0)),IF(H17="1：リース",IF(ROUNDDOWN(VLOOKUP(J17,[1]償却率!$B$4:$C$77,2,FALSE)*台帳シート!M17,0)&gt;=台帳シート!BO17,台帳シート!BO17-0,ROUNDDOWN(VLOOKUP(台帳シート!J17,[1]償却率!$B$4:$C$77,2,FALSE)*台帳シート!M17,0)),IF(ROUNDDOWN(VLOOKUP(J17,[1]償却率!$B$4:$C$77,2,FALSE)*台帳シート!M17,0)&gt;=台帳シート!BO17,台帳シート!BO17-1,ROUNDDOWN(VLOOKUP(台帳シート!J17,[1]償却率!$B$4:$C$77,2,FALSE)*台帳シート!M17,0)))),0)),0,(IF(BP17=0,IF(F17="無形・ソフトウェア",IF(ROUNDDOWN(VLOOKUP(J17,[1]償却率!$B$4:$C$77,2,FALSE)*台帳シート!M17,0)&gt;=台帳シート!BO17,台帳シート!BO17-0,ROUNDDOWN(VLOOKUP(台帳シート!J17,[1]償却率!$B$4:$C$77,2,FALSE)*台帳シート!M17,0)),IF(H17="1：リース",IF(ROUNDDOWN(VLOOKUP(J17,[1]償却率!$B$4:$C$77,2,FALSE)*台帳シート!M17,0)&gt;=台帳シート!BO17,台帳シート!BO17-0,ROUNDDOWN(VLOOKUP(台帳シート!J17,[1]償却率!$B$4:$C$77,2,FALSE)*台帳シート!M17,0)),IF(ROUNDDOWN(VLOOKUP(J17,[1]償却率!$B$4:$C$77,2,FALSE)*台帳シート!M17,0)&gt;=台帳シート!BO17,台帳シート!BO17-1,ROUNDDOWN(VLOOKUP(台帳シート!J17,[1]償却率!$B$4:$C$77,2,FALSE)*台帳シート!M17,0)))),0)))</f>
        <v>4580000</v>
      </c>
      <c r="BS17" s="66">
        <f>BN17+BQ17+BR17</f>
        <v>87020000</v>
      </c>
      <c r="BT17" s="75">
        <f t="shared" si="6"/>
        <v>141980000</v>
      </c>
      <c r="BU17" s="68"/>
    </row>
    <row r="18" spans="2:73" ht="35.1" customHeight="1" x14ac:dyDescent="0.15">
      <c r="B18" s="69" t="s">
        <v>115</v>
      </c>
      <c r="C18" s="55"/>
      <c r="D18" s="47" t="s">
        <v>94</v>
      </c>
      <c r="E18" s="48" t="s">
        <v>77</v>
      </c>
      <c r="F18" s="49" t="s">
        <v>111</v>
      </c>
      <c r="G18" s="50" t="s">
        <v>116</v>
      </c>
      <c r="H18" s="51" t="s">
        <v>80</v>
      </c>
      <c r="I18" s="50" t="s">
        <v>117</v>
      </c>
      <c r="J18" s="102">
        <v>31</v>
      </c>
      <c r="K18" s="101">
        <v>36433</v>
      </c>
      <c r="L18" s="51"/>
      <c r="M18" s="71">
        <v>5024250000</v>
      </c>
      <c r="N18" s="77"/>
      <c r="O18" s="55"/>
      <c r="P18" s="55"/>
      <c r="Q18" s="55"/>
      <c r="R18" s="55" t="str">
        <f t="shared" si="1"/>
        <v>-</v>
      </c>
      <c r="S18" s="55"/>
      <c r="T18" s="55"/>
      <c r="U18" s="55"/>
      <c r="V18" s="55"/>
      <c r="W18" s="55"/>
      <c r="X18" s="55"/>
      <c r="Y18" s="55" t="str">
        <f t="shared" si="9"/>
        <v>-</v>
      </c>
      <c r="Z18" s="55"/>
      <c r="AA18" s="55"/>
      <c r="AB18" s="55"/>
      <c r="AC18" s="55"/>
      <c r="AD18" s="55"/>
      <c r="AE18" s="55"/>
      <c r="AF18" s="55"/>
      <c r="AG18" s="55"/>
      <c r="AH18" s="51" t="s">
        <v>81</v>
      </c>
      <c r="AI18" s="51"/>
      <c r="AJ18" s="51" t="s">
        <v>118</v>
      </c>
      <c r="AK18" s="51"/>
      <c r="AL18" s="51"/>
      <c r="AM18" s="51"/>
      <c r="AN18" s="51"/>
      <c r="AO18" s="51"/>
      <c r="AP18" s="51"/>
      <c r="AQ18" s="57">
        <v>6330.05</v>
      </c>
      <c r="AR18" s="51" t="s">
        <v>83</v>
      </c>
      <c r="AS18" s="51"/>
      <c r="AT18" s="51"/>
      <c r="AU18" s="51"/>
      <c r="AV18" s="51" t="s">
        <v>85</v>
      </c>
      <c r="AW18" s="51"/>
      <c r="AX18" s="58" t="s">
        <v>86</v>
      </c>
      <c r="AY18" s="59"/>
      <c r="AZ18" s="60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72"/>
      <c r="BL18" s="73">
        <f t="shared" si="2"/>
        <v>18</v>
      </c>
      <c r="BM18" s="64">
        <f>+IF(ISERROR(ROUNDDOWN(VLOOKUP(J18,[1]償却率!$B$4:$C$82,2,FALSE)*台帳シート!M18,0)*台帳シート!BL18),0,ROUNDDOWN(VLOOKUP(台帳シート!J18,[1]償却率!$B$4:$C$82,2,FALSE)*台帳シート!M18,0)*台帳シート!BL18)</f>
        <v>2984404500</v>
      </c>
      <c r="BN18" s="65">
        <f t="shared" si="7"/>
        <v>2984404500</v>
      </c>
      <c r="BO18" s="74">
        <f t="shared" si="3"/>
        <v>2039845500</v>
      </c>
      <c r="BP18" s="74">
        <f t="shared" si="4"/>
        <v>0</v>
      </c>
      <c r="BQ18" s="65">
        <f t="shared" si="5"/>
        <v>0</v>
      </c>
      <c r="BR18" s="65">
        <f>IF(ISERROR(IF(BP18=0,IF(F18="無形・ソフトウェア",IF(ROUNDDOWN(VLOOKUP(J18,[1]償却率!$B$4:$C$77,2,FALSE)*台帳シート!M18,0)&gt;=台帳シート!BO18,台帳シート!BO18-0,ROUNDDOWN(VLOOKUP(台帳シート!J18,[1]償却率!$B$4:$C$77,2,FALSE)*台帳シート!M18,0)),IF(H18="1：リース",IF(ROUNDDOWN(VLOOKUP(J18,[1]償却率!$B$4:$C$77,2,FALSE)*台帳シート!M18,0)&gt;=台帳シート!BO18,台帳シート!BO18-0,ROUNDDOWN(VLOOKUP(台帳シート!J18,[1]償却率!$B$4:$C$77,2,FALSE)*台帳シート!M18,0)),IF(ROUNDDOWN(VLOOKUP(J18,[1]償却率!$B$4:$C$77,2,FALSE)*台帳シート!M18,0)&gt;=台帳シート!BO18,台帳シート!BO18-1,ROUNDDOWN(VLOOKUP(台帳シート!J18,[1]償却率!$B$4:$C$77,2,FALSE)*台帳シート!M18,0)))),0)),0,(IF(BP18=0,IF(F18="無形・ソフトウェア",IF(ROUNDDOWN(VLOOKUP(J18,[1]償却率!$B$4:$C$77,2,FALSE)*台帳シート!M18,0)&gt;=台帳シート!BO18,台帳シート!BO18-0,ROUNDDOWN(VLOOKUP(台帳シート!J18,[1]償却率!$B$4:$C$77,2,FALSE)*台帳シート!M18,0)),IF(H18="1：リース",IF(ROUNDDOWN(VLOOKUP(J18,[1]償却率!$B$4:$C$77,2,FALSE)*台帳シート!M18,0)&gt;=台帳シート!BO18,台帳シート!BO18-0,ROUNDDOWN(VLOOKUP(台帳シート!J18,[1]償却率!$B$4:$C$77,2,FALSE)*台帳シート!M18,0)),IF(ROUNDDOWN(VLOOKUP(J18,[1]償却率!$B$4:$C$77,2,FALSE)*台帳シート!M18,0)&gt;=台帳シート!BO18,台帳シート!BO18-1,ROUNDDOWN(VLOOKUP(台帳シート!J18,[1]償却率!$B$4:$C$77,2,FALSE)*台帳シート!M18,0)))),0)))</f>
        <v>165800250</v>
      </c>
      <c r="BS18" s="66">
        <f t="shared" ref="BS18:BS87" si="11">BN18+BQ18+BR18</f>
        <v>3150204750</v>
      </c>
      <c r="BT18" s="75">
        <f t="shared" si="6"/>
        <v>1874045250</v>
      </c>
      <c r="BU18" s="68"/>
    </row>
    <row r="19" spans="2:73" ht="35.1" customHeight="1" x14ac:dyDescent="0.15">
      <c r="B19" s="69" t="s">
        <v>119</v>
      </c>
      <c r="C19" s="55"/>
      <c r="D19" s="47" t="s">
        <v>94</v>
      </c>
      <c r="E19" s="48" t="s">
        <v>77</v>
      </c>
      <c r="F19" s="49" t="s">
        <v>111</v>
      </c>
      <c r="G19" s="50" t="s">
        <v>120</v>
      </c>
      <c r="H19" s="51" t="s">
        <v>80</v>
      </c>
      <c r="I19" s="50" t="s">
        <v>117</v>
      </c>
      <c r="J19" s="102">
        <v>38</v>
      </c>
      <c r="K19" s="101">
        <v>36433</v>
      </c>
      <c r="L19" s="51"/>
      <c r="M19" s="71">
        <v>11000000</v>
      </c>
      <c r="N19" s="77"/>
      <c r="O19" s="55"/>
      <c r="P19" s="55"/>
      <c r="Q19" s="55"/>
      <c r="R19" s="55" t="str">
        <f t="shared" si="1"/>
        <v>-</v>
      </c>
      <c r="S19" s="55"/>
      <c r="T19" s="55"/>
      <c r="U19" s="55"/>
      <c r="V19" s="55"/>
      <c r="W19" s="55"/>
      <c r="X19" s="55"/>
      <c r="Y19" s="55" t="str">
        <f t="shared" si="9"/>
        <v>-</v>
      </c>
      <c r="Z19" s="55"/>
      <c r="AA19" s="55"/>
      <c r="AB19" s="55"/>
      <c r="AC19" s="55"/>
      <c r="AD19" s="55"/>
      <c r="AE19" s="55"/>
      <c r="AF19" s="55"/>
      <c r="AG19" s="55"/>
      <c r="AH19" s="51" t="s">
        <v>81</v>
      </c>
      <c r="AI19" s="51"/>
      <c r="AJ19" s="51" t="s">
        <v>121</v>
      </c>
      <c r="AK19" s="51"/>
      <c r="AL19" s="51"/>
      <c r="AM19" s="51"/>
      <c r="AN19" s="51"/>
      <c r="AO19" s="51"/>
      <c r="AP19" s="51"/>
      <c r="AQ19" s="57">
        <v>151.34</v>
      </c>
      <c r="AR19" s="51" t="s">
        <v>83</v>
      </c>
      <c r="AS19" s="51"/>
      <c r="AT19" s="51"/>
      <c r="AU19" s="51"/>
      <c r="AV19" s="51" t="s">
        <v>85</v>
      </c>
      <c r="AW19" s="51"/>
      <c r="AX19" s="58" t="s">
        <v>86</v>
      </c>
      <c r="AY19" s="59"/>
      <c r="AZ19" s="60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72"/>
      <c r="BL19" s="73">
        <f t="shared" si="2"/>
        <v>18</v>
      </c>
      <c r="BM19" s="64">
        <f>+IF(ISERROR(ROUNDDOWN(VLOOKUP(J19,[1]償却率!$B$4:$C$82,2,FALSE)*台帳シート!M19,0)*台帳シート!BL19),0,ROUNDDOWN(VLOOKUP(台帳シート!J19,[1]償却率!$B$4:$C$82,2,FALSE)*台帳シート!M19,0)*台帳シート!BL19)</f>
        <v>5346000</v>
      </c>
      <c r="BN19" s="65">
        <f t="shared" si="7"/>
        <v>5346000</v>
      </c>
      <c r="BO19" s="74">
        <f t="shared" si="3"/>
        <v>5654000</v>
      </c>
      <c r="BP19" s="74">
        <f t="shared" si="4"/>
        <v>0</v>
      </c>
      <c r="BQ19" s="65">
        <f t="shared" si="5"/>
        <v>0</v>
      </c>
      <c r="BR19" s="65">
        <f>IF(ISERROR(IF(BP19=0,IF(F19="無形・ソフトウェア",IF(ROUNDDOWN(VLOOKUP(J19,[1]償却率!$B$4:$C$77,2,FALSE)*台帳シート!M19,0)&gt;=台帳シート!BO19,台帳シート!BO19-0,ROUNDDOWN(VLOOKUP(台帳シート!J19,[1]償却率!$B$4:$C$77,2,FALSE)*台帳シート!M19,0)),IF(H19="1：リース",IF(ROUNDDOWN(VLOOKUP(J19,[1]償却率!$B$4:$C$77,2,FALSE)*台帳シート!M19,0)&gt;=台帳シート!BO19,台帳シート!BO19-0,ROUNDDOWN(VLOOKUP(台帳シート!J19,[1]償却率!$B$4:$C$77,2,FALSE)*台帳シート!M19,0)),IF(ROUNDDOWN(VLOOKUP(J19,[1]償却率!$B$4:$C$77,2,FALSE)*台帳シート!M19,0)&gt;=台帳シート!BO19,台帳シート!BO19-1,ROUNDDOWN(VLOOKUP(台帳シート!J19,[1]償却率!$B$4:$C$77,2,FALSE)*台帳シート!M19,0)))),0)),0,(IF(BP19=0,IF(F19="無形・ソフトウェア",IF(ROUNDDOWN(VLOOKUP(J19,[1]償却率!$B$4:$C$77,2,FALSE)*台帳シート!M19,0)&gt;=台帳シート!BO19,台帳シート!BO19-0,ROUNDDOWN(VLOOKUP(台帳シート!J19,[1]償却率!$B$4:$C$77,2,FALSE)*台帳シート!M19,0)),IF(H19="1：リース",IF(ROUNDDOWN(VLOOKUP(J19,[1]償却率!$B$4:$C$77,2,FALSE)*台帳シート!M19,0)&gt;=台帳シート!BO19,台帳シート!BO19-0,ROUNDDOWN(VLOOKUP(台帳シート!J19,[1]償却率!$B$4:$C$77,2,FALSE)*台帳シート!M19,0)),IF(ROUNDDOWN(VLOOKUP(J19,[1]償却率!$B$4:$C$77,2,FALSE)*台帳シート!M19,0)&gt;=台帳シート!BO19,台帳シート!BO19-1,ROUNDDOWN(VLOOKUP(台帳シート!J19,[1]償却率!$B$4:$C$77,2,FALSE)*台帳シート!M19,0)))),0)))</f>
        <v>297000</v>
      </c>
      <c r="BS19" s="66">
        <f t="shared" si="11"/>
        <v>5643000</v>
      </c>
      <c r="BT19" s="75">
        <f t="shared" si="6"/>
        <v>5357000</v>
      </c>
      <c r="BU19" s="68"/>
    </row>
    <row r="20" spans="2:73" ht="35.1" customHeight="1" x14ac:dyDescent="0.15">
      <c r="B20" s="69" t="s">
        <v>122</v>
      </c>
      <c r="C20" s="55"/>
      <c r="D20" s="47" t="s">
        <v>94</v>
      </c>
      <c r="E20" s="48" t="s">
        <v>77</v>
      </c>
      <c r="F20" s="49" t="s">
        <v>111</v>
      </c>
      <c r="G20" s="50" t="s">
        <v>123</v>
      </c>
      <c r="H20" s="51" t="s">
        <v>80</v>
      </c>
      <c r="I20" s="50" t="s">
        <v>117</v>
      </c>
      <c r="J20" s="102">
        <v>31</v>
      </c>
      <c r="K20" s="101">
        <v>36433</v>
      </c>
      <c r="L20" s="51"/>
      <c r="M20" s="71">
        <v>12000000</v>
      </c>
      <c r="N20" s="77"/>
      <c r="O20" s="55"/>
      <c r="P20" s="55"/>
      <c r="Q20" s="55"/>
      <c r="R20" s="55" t="str">
        <f t="shared" si="1"/>
        <v>-</v>
      </c>
      <c r="S20" s="55"/>
      <c r="T20" s="55"/>
      <c r="U20" s="55"/>
      <c r="V20" s="55"/>
      <c r="W20" s="55"/>
      <c r="X20" s="55"/>
      <c r="Y20" s="55" t="str">
        <f t="shared" si="9"/>
        <v>-</v>
      </c>
      <c r="Z20" s="55"/>
      <c r="AA20" s="55"/>
      <c r="AB20" s="55"/>
      <c r="AC20" s="55"/>
      <c r="AD20" s="55"/>
      <c r="AE20" s="55"/>
      <c r="AF20" s="55"/>
      <c r="AG20" s="55"/>
      <c r="AH20" s="51" t="s">
        <v>81</v>
      </c>
      <c r="AI20" s="51"/>
      <c r="AJ20" s="51" t="s">
        <v>124</v>
      </c>
      <c r="AK20" s="51"/>
      <c r="AL20" s="51"/>
      <c r="AM20" s="51"/>
      <c r="AN20" s="51"/>
      <c r="AO20" s="51"/>
      <c r="AP20" s="51"/>
      <c r="AQ20" s="57">
        <v>152.75</v>
      </c>
      <c r="AR20" s="51" t="s">
        <v>83</v>
      </c>
      <c r="AS20" s="51"/>
      <c r="AT20" s="51"/>
      <c r="AU20" s="51"/>
      <c r="AV20" s="51" t="s">
        <v>85</v>
      </c>
      <c r="AW20" s="51"/>
      <c r="AX20" s="58" t="s">
        <v>86</v>
      </c>
      <c r="AY20" s="59"/>
      <c r="AZ20" s="60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72"/>
      <c r="BL20" s="73">
        <f t="shared" si="2"/>
        <v>18</v>
      </c>
      <c r="BM20" s="64">
        <f>+IF(ISERROR(ROUNDDOWN(VLOOKUP(J20,[1]償却率!$B$4:$C$82,2,FALSE)*台帳シート!M20,0)*台帳シート!BL20),0,ROUNDDOWN(VLOOKUP(台帳シート!J20,[1]償却率!$B$4:$C$82,2,FALSE)*台帳シート!M20,0)*台帳シート!BL20)</f>
        <v>7128000</v>
      </c>
      <c r="BN20" s="65">
        <f t="shared" si="7"/>
        <v>7128000</v>
      </c>
      <c r="BO20" s="74">
        <f t="shared" si="3"/>
        <v>4872000</v>
      </c>
      <c r="BP20" s="74">
        <f t="shared" si="4"/>
        <v>0</v>
      </c>
      <c r="BQ20" s="65">
        <f t="shared" si="5"/>
        <v>0</v>
      </c>
      <c r="BR20" s="65">
        <f>IF(ISERROR(IF(BP20=0,IF(F20="無形・ソフトウェア",IF(ROUNDDOWN(VLOOKUP(J20,[1]償却率!$B$4:$C$77,2,FALSE)*台帳シート!M20,0)&gt;=台帳シート!BO20,台帳シート!BO20-0,ROUNDDOWN(VLOOKUP(台帳シート!J20,[1]償却率!$B$4:$C$77,2,FALSE)*台帳シート!M20,0)),IF(H20="1：リース",IF(ROUNDDOWN(VLOOKUP(J20,[1]償却率!$B$4:$C$77,2,FALSE)*台帳シート!M20,0)&gt;=台帳シート!BO20,台帳シート!BO20-0,ROUNDDOWN(VLOOKUP(台帳シート!J20,[1]償却率!$B$4:$C$77,2,FALSE)*台帳シート!M20,0)),IF(ROUNDDOWN(VLOOKUP(J20,[1]償却率!$B$4:$C$77,2,FALSE)*台帳シート!M20,0)&gt;=台帳シート!BO20,台帳シート!BO20-1,ROUNDDOWN(VLOOKUP(台帳シート!J20,[1]償却率!$B$4:$C$77,2,FALSE)*台帳シート!M20,0)))),0)),0,(IF(BP20=0,IF(F20="無形・ソフトウェア",IF(ROUNDDOWN(VLOOKUP(J20,[1]償却率!$B$4:$C$77,2,FALSE)*台帳シート!M20,0)&gt;=台帳シート!BO20,台帳シート!BO20-0,ROUNDDOWN(VLOOKUP(台帳シート!J20,[1]償却率!$B$4:$C$77,2,FALSE)*台帳シート!M20,0)),IF(H20="1：リース",IF(ROUNDDOWN(VLOOKUP(J20,[1]償却率!$B$4:$C$77,2,FALSE)*台帳シート!M20,0)&gt;=台帳シート!BO20,台帳シート!BO20-0,ROUNDDOWN(VLOOKUP(台帳シート!J20,[1]償却率!$B$4:$C$77,2,FALSE)*台帳シート!M20,0)),IF(ROUNDDOWN(VLOOKUP(J20,[1]償却率!$B$4:$C$77,2,FALSE)*台帳シート!M20,0)&gt;=台帳シート!BO20,台帳シート!BO20-1,ROUNDDOWN(VLOOKUP(台帳シート!J20,[1]償却率!$B$4:$C$77,2,FALSE)*台帳シート!M20,0)))),0)))</f>
        <v>396000</v>
      </c>
      <c r="BS20" s="66">
        <f t="shared" si="11"/>
        <v>7524000</v>
      </c>
      <c r="BT20" s="75">
        <f t="shared" si="6"/>
        <v>4476000</v>
      </c>
      <c r="BU20" s="68"/>
    </row>
    <row r="21" spans="2:73" ht="35.1" customHeight="1" x14ac:dyDescent="0.15">
      <c r="B21" s="69" t="s">
        <v>125</v>
      </c>
      <c r="C21" s="55"/>
      <c r="D21" s="47" t="s">
        <v>94</v>
      </c>
      <c r="E21" s="48" t="s">
        <v>77</v>
      </c>
      <c r="F21" s="49" t="s">
        <v>111</v>
      </c>
      <c r="G21" s="50" t="s">
        <v>126</v>
      </c>
      <c r="H21" s="51" t="s">
        <v>80</v>
      </c>
      <c r="I21" s="50" t="s">
        <v>117</v>
      </c>
      <c r="J21" s="102">
        <v>31</v>
      </c>
      <c r="K21" s="101">
        <v>36433</v>
      </c>
      <c r="L21" s="51"/>
      <c r="M21" s="71">
        <v>529179000</v>
      </c>
      <c r="N21" s="77"/>
      <c r="O21" s="55"/>
      <c r="P21" s="55"/>
      <c r="Q21" s="55"/>
      <c r="R21" s="55" t="str">
        <f t="shared" si="1"/>
        <v>-</v>
      </c>
      <c r="S21" s="55"/>
      <c r="T21" s="55"/>
      <c r="U21" s="55"/>
      <c r="V21" s="55"/>
      <c r="W21" s="55"/>
      <c r="X21" s="55"/>
      <c r="Y21" s="55" t="str">
        <f t="shared" si="9"/>
        <v>-</v>
      </c>
      <c r="Z21" s="55"/>
      <c r="AA21" s="55"/>
      <c r="AB21" s="55"/>
      <c r="AC21" s="55"/>
      <c r="AD21" s="55"/>
      <c r="AE21" s="55"/>
      <c r="AF21" s="55"/>
      <c r="AG21" s="55"/>
      <c r="AH21" s="51" t="s">
        <v>81</v>
      </c>
      <c r="AI21" s="51"/>
      <c r="AJ21" s="51" t="s">
        <v>118</v>
      </c>
      <c r="AK21" s="51"/>
      <c r="AL21" s="51"/>
      <c r="AM21" s="51"/>
      <c r="AN21" s="51"/>
      <c r="AO21" s="51"/>
      <c r="AP21" s="51"/>
      <c r="AQ21" s="57">
        <v>1735.88</v>
      </c>
      <c r="AR21" s="51" t="s">
        <v>83</v>
      </c>
      <c r="AS21" s="51"/>
      <c r="AT21" s="51"/>
      <c r="AU21" s="51"/>
      <c r="AV21" s="51" t="s">
        <v>85</v>
      </c>
      <c r="AW21" s="51"/>
      <c r="AX21" s="58" t="s">
        <v>86</v>
      </c>
      <c r="AY21" s="59"/>
      <c r="AZ21" s="60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72"/>
      <c r="BL21" s="73">
        <f t="shared" si="2"/>
        <v>18</v>
      </c>
      <c r="BM21" s="64">
        <f>+IF(ISERROR(ROUNDDOWN(VLOOKUP(J21,[1]償却率!$B$4:$C$82,2,FALSE)*台帳シート!M21,0)*台帳シート!BL21),0,ROUNDDOWN(VLOOKUP(台帳シート!J21,[1]償却率!$B$4:$C$82,2,FALSE)*台帳シート!M21,0)*台帳シート!BL21)</f>
        <v>314332326</v>
      </c>
      <c r="BN21" s="65">
        <f t="shared" si="7"/>
        <v>314332326</v>
      </c>
      <c r="BO21" s="74">
        <f t="shared" si="3"/>
        <v>214846674</v>
      </c>
      <c r="BP21" s="74">
        <f t="shared" si="4"/>
        <v>0</v>
      </c>
      <c r="BQ21" s="65">
        <f t="shared" si="5"/>
        <v>0</v>
      </c>
      <c r="BR21" s="65">
        <f>IF(ISERROR(IF(BP21=0,IF(F21="無形・ソフトウェア",IF(ROUNDDOWN(VLOOKUP(J21,[1]償却率!$B$4:$C$77,2,FALSE)*台帳シート!M21,0)&gt;=台帳シート!BO21,台帳シート!BO21-0,ROUNDDOWN(VLOOKUP(台帳シート!J21,[1]償却率!$B$4:$C$77,2,FALSE)*台帳シート!M21,0)),IF(H21="1：リース",IF(ROUNDDOWN(VLOOKUP(J21,[1]償却率!$B$4:$C$77,2,FALSE)*台帳シート!M21,0)&gt;=台帳シート!BO21,台帳シート!BO21-0,ROUNDDOWN(VLOOKUP(台帳シート!J21,[1]償却率!$B$4:$C$77,2,FALSE)*台帳シート!M21,0)),IF(ROUNDDOWN(VLOOKUP(J21,[1]償却率!$B$4:$C$77,2,FALSE)*台帳シート!M21,0)&gt;=台帳シート!BO21,台帳シート!BO21-1,ROUNDDOWN(VLOOKUP(台帳シート!J21,[1]償却率!$B$4:$C$77,2,FALSE)*台帳シート!M21,0)))),0)),0,(IF(BP21=0,IF(F21="無形・ソフトウェア",IF(ROUNDDOWN(VLOOKUP(J21,[1]償却率!$B$4:$C$77,2,FALSE)*台帳シート!M21,0)&gt;=台帳シート!BO21,台帳シート!BO21-0,ROUNDDOWN(VLOOKUP(台帳シート!J21,[1]償却率!$B$4:$C$77,2,FALSE)*台帳シート!M21,0)),IF(H21="1：リース",IF(ROUNDDOWN(VLOOKUP(J21,[1]償却率!$B$4:$C$77,2,FALSE)*台帳シート!M21,0)&gt;=台帳シート!BO21,台帳シート!BO21-0,ROUNDDOWN(VLOOKUP(台帳シート!J21,[1]償却率!$B$4:$C$77,2,FALSE)*台帳シート!M21,0)),IF(ROUNDDOWN(VLOOKUP(J21,[1]償却率!$B$4:$C$77,2,FALSE)*台帳シート!M21,0)&gt;=台帳シート!BO21,台帳シート!BO21-1,ROUNDDOWN(VLOOKUP(台帳シート!J21,[1]償却率!$B$4:$C$77,2,FALSE)*台帳シート!M21,0)))),0)))</f>
        <v>17462907</v>
      </c>
      <c r="BS21" s="66">
        <f t="shared" si="11"/>
        <v>331795233</v>
      </c>
      <c r="BT21" s="75">
        <f t="shared" si="6"/>
        <v>197383767</v>
      </c>
      <c r="BU21" s="68"/>
    </row>
    <row r="22" spans="2:73" ht="35.1" customHeight="1" x14ac:dyDescent="0.15">
      <c r="B22" s="69" t="s">
        <v>127</v>
      </c>
      <c r="C22" s="55"/>
      <c r="D22" s="47" t="s">
        <v>128</v>
      </c>
      <c r="E22" s="48" t="s">
        <v>77</v>
      </c>
      <c r="F22" s="49" t="s">
        <v>111</v>
      </c>
      <c r="G22" s="50" t="s">
        <v>129</v>
      </c>
      <c r="H22" s="51" t="s">
        <v>80</v>
      </c>
      <c r="I22" s="50" t="s">
        <v>117</v>
      </c>
      <c r="J22" s="102">
        <v>31</v>
      </c>
      <c r="K22" s="101">
        <v>35146</v>
      </c>
      <c r="L22" s="51"/>
      <c r="M22" s="71">
        <v>2692419897</v>
      </c>
      <c r="N22" s="77"/>
      <c r="O22" s="55"/>
      <c r="P22" s="55"/>
      <c r="Q22" s="55"/>
      <c r="R22" s="55" t="str">
        <f t="shared" si="1"/>
        <v>-</v>
      </c>
      <c r="S22" s="55"/>
      <c r="T22" s="55"/>
      <c r="U22" s="55"/>
      <c r="V22" s="55"/>
      <c r="W22" s="55"/>
      <c r="X22" s="55"/>
      <c r="Y22" s="55" t="str">
        <f t="shared" si="9"/>
        <v>-</v>
      </c>
      <c r="Z22" s="55"/>
      <c r="AA22" s="55"/>
      <c r="AB22" s="55"/>
      <c r="AC22" s="55"/>
      <c r="AD22" s="55"/>
      <c r="AE22" s="55"/>
      <c r="AF22" s="55"/>
      <c r="AG22" s="55"/>
      <c r="AH22" s="51" t="s">
        <v>81</v>
      </c>
      <c r="AI22" s="51"/>
      <c r="AJ22" s="51" t="s">
        <v>118</v>
      </c>
      <c r="AK22" s="51"/>
      <c r="AL22" s="51"/>
      <c r="AM22" s="51"/>
      <c r="AN22" s="51"/>
      <c r="AO22" s="51"/>
      <c r="AP22" s="51"/>
      <c r="AQ22" s="57">
        <v>4006</v>
      </c>
      <c r="AR22" s="51" t="s">
        <v>83</v>
      </c>
      <c r="AS22" s="51"/>
      <c r="AT22" s="51"/>
      <c r="AU22" s="51"/>
      <c r="AV22" s="51" t="s">
        <v>85</v>
      </c>
      <c r="AW22" s="51"/>
      <c r="AX22" s="58" t="s">
        <v>86</v>
      </c>
      <c r="AY22" s="59"/>
      <c r="AZ22" s="60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72"/>
      <c r="BL22" s="73">
        <f t="shared" si="2"/>
        <v>22</v>
      </c>
      <c r="BM22" s="64">
        <f>+IF(ISERROR(ROUNDDOWN(VLOOKUP(J22,[1]償却率!$B$4:$C$82,2,FALSE)*台帳シート!M22,0)*台帳シート!BL22),0,ROUNDDOWN(VLOOKUP(台帳シート!J22,[1]償却率!$B$4:$C$82,2,FALSE)*台帳シート!M22,0)*台帳シート!BL22)</f>
        <v>1954696832</v>
      </c>
      <c r="BN22" s="65">
        <f t="shared" si="7"/>
        <v>1954696832</v>
      </c>
      <c r="BO22" s="74">
        <f t="shared" si="3"/>
        <v>737723065</v>
      </c>
      <c r="BP22" s="74">
        <f t="shared" si="4"/>
        <v>0</v>
      </c>
      <c r="BQ22" s="65">
        <f t="shared" si="5"/>
        <v>0</v>
      </c>
      <c r="BR22" s="65">
        <f>IF(ISERROR(IF(BP22=0,IF(F22="無形・ソフトウェア",IF(ROUNDDOWN(VLOOKUP(J22,[1]償却率!$B$4:$C$77,2,FALSE)*台帳シート!M22,0)&gt;=台帳シート!BO22,台帳シート!BO22-0,ROUNDDOWN(VLOOKUP(台帳シート!J22,[1]償却率!$B$4:$C$77,2,FALSE)*台帳シート!M22,0)),IF(H22="1：リース",IF(ROUNDDOWN(VLOOKUP(J22,[1]償却率!$B$4:$C$77,2,FALSE)*台帳シート!M22,0)&gt;=台帳シート!BO22,台帳シート!BO22-0,ROUNDDOWN(VLOOKUP(台帳シート!J22,[1]償却率!$B$4:$C$77,2,FALSE)*台帳シート!M22,0)),IF(ROUNDDOWN(VLOOKUP(J22,[1]償却率!$B$4:$C$77,2,FALSE)*台帳シート!M22,0)&gt;=台帳シート!BO22,台帳シート!BO22-1,ROUNDDOWN(VLOOKUP(台帳シート!J22,[1]償却率!$B$4:$C$77,2,FALSE)*台帳シート!M22,0)))),0)),0,(IF(BP22=0,IF(F22="無形・ソフトウェア",IF(ROUNDDOWN(VLOOKUP(J22,[1]償却率!$B$4:$C$77,2,FALSE)*台帳シート!M22,0)&gt;=台帳シート!BO22,台帳シート!BO22-0,ROUNDDOWN(VLOOKUP(台帳シート!J22,[1]償却率!$B$4:$C$77,2,FALSE)*台帳シート!M22,0)),IF(H22="1：リース",IF(ROUNDDOWN(VLOOKUP(J22,[1]償却率!$B$4:$C$77,2,FALSE)*台帳シート!M22,0)&gt;=台帳シート!BO22,台帳シート!BO22-0,ROUNDDOWN(VLOOKUP(台帳シート!J22,[1]償却率!$B$4:$C$77,2,FALSE)*台帳シート!M22,0)),IF(ROUNDDOWN(VLOOKUP(J22,[1]償却率!$B$4:$C$77,2,FALSE)*台帳シート!M22,0)&gt;=台帳シート!BO22,台帳シート!BO22-1,ROUNDDOWN(VLOOKUP(台帳シート!J22,[1]償却率!$B$4:$C$77,2,FALSE)*台帳シート!M22,0)))),0)))</f>
        <v>88849856</v>
      </c>
      <c r="BS22" s="66">
        <f t="shared" si="11"/>
        <v>2043546688</v>
      </c>
      <c r="BT22" s="75">
        <f t="shared" si="6"/>
        <v>648873209</v>
      </c>
      <c r="BU22" s="68"/>
    </row>
    <row r="23" spans="2:73" ht="35.1" customHeight="1" x14ac:dyDescent="0.15">
      <c r="B23" s="69" t="s">
        <v>130</v>
      </c>
      <c r="C23" s="55"/>
      <c r="D23" s="47" t="s">
        <v>128</v>
      </c>
      <c r="E23" s="48" t="s">
        <v>77</v>
      </c>
      <c r="F23" s="49" t="s">
        <v>111</v>
      </c>
      <c r="G23" s="50" t="s">
        <v>131</v>
      </c>
      <c r="H23" s="51" t="s">
        <v>80</v>
      </c>
      <c r="I23" s="50" t="s">
        <v>117</v>
      </c>
      <c r="J23" s="102">
        <v>38</v>
      </c>
      <c r="K23" s="101">
        <v>36617</v>
      </c>
      <c r="L23" s="51"/>
      <c r="M23" s="71">
        <v>61586000</v>
      </c>
      <c r="N23" s="77"/>
      <c r="O23" s="55"/>
      <c r="P23" s="55"/>
      <c r="Q23" s="55"/>
      <c r="R23" s="55" t="str">
        <f t="shared" si="1"/>
        <v>-</v>
      </c>
      <c r="S23" s="55"/>
      <c r="T23" s="55"/>
      <c r="U23" s="55"/>
      <c r="V23" s="55"/>
      <c r="W23" s="55"/>
      <c r="X23" s="55"/>
      <c r="Y23" s="55" t="str">
        <f t="shared" si="9"/>
        <v>-</v>
      </c>
      <c r="Z23" s="55"/>
      <c r="AA23" s="55"/>
      <c r="AB23" s="55"/>
      <c r="AC23" s="55"/>
      <c r="AD23" s="55"/>
      <c r="AE23" s="55"/>
      <c r="AF23" s="55"/>
      <c r="AG23" s="55"/>
      <c r="AH23" s="51" t="s">
        <v>81</v>
      </c>
      <c r="AI23" s="51"/>
      <c r="AJ23" s="51" t="s">
        <v>114</v>
      </c>
      <c r="AK23" s="51"/>
      <c r="AL23" s="51"/>
      <c r="AM23" s="51"/>
      <c r="AN23" s="51"/>
      <c r="AO23" s="51"/>
      <c r="AP23" s="51"/>
      <c r="AQ23" s="57">
        <v>421.3</v>
      </c>
      <c r="AR23" s="51" t="s">
        <v>83</v>
      </c>
      <c r="AS23" s="51"/>
      <c r="AT23" s="51"/>
      <c r="AU23" s="51"/>
      <c r="AV23" s="51" t="s">
        <v>85</v>
      </c>
      <c r="AW23" s="51"/>
      <c r="AX23" s="58" t="s">
        <v>86</v>
      </c>
      <c r="AY23" s="59"/>
      <c r="AZ23" s="60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72"/>
      <c r="BL23" s="73">
        <f t="shared" si="2"/>
        <v>17</v>
      </c>
      <c r="BM23" s="64">
        <f>+IF(ISERROR(ROUNDDOWN(VLOOKUP(J23,[1]償却率!$B$4:$C$82,2,FALSE)*台帳シート!M23,0)*台帳シート!BL23),0,ROUNDDOWN(VLOOKUP(台帳シート!J23,[1]償却率!$B$4:$C$82,2,FALSE)*台帳シート!M23,0)*台帳シート!BL23)</f>
        <v>28267974</v>
      </c>
      <c r="BN23" s="65">
        <f t="shared" si="7"/>
        <v>28267974</v>
      </c>
      <c r="BO23" s="74">
        <f t="shared" si="3"/>
        <v>33318026</v>
      </c>
      <c r="BP23" s="74">
        <f t="shared" si="4"/>
        <v>0</v>
      </c>
      <c r="BQ23" s="65">
        <f t="shared" si="5"/>
        <v>0</v>
      </c>
      <c r="BR23" s="65">
        <f>IF(ISERROR(IF(BP23=0,IF(F23="無形・ソフトウェア",IF(ROUNDDOWN(VLOOKUP(J23,[1]償却率!$B$4:$C$77,2,FALSE)*台帳シート!M23,0)&gt;=台帳シート!BO23,台帳シート!BO23-0,ROUNDDOWN(VLOOKUP(台帳シート!J23,[1]償却率!$B$4:$C$77,2,FALSE)*台帳シート!M23,0)),IF(H23="1：リース",IF(ROUNDDOWN(VLOOKUP(J23,[1]償却率!$B$4:$C$77,2,FALSE)*台帳シート!M23,0)&gt;=台帳シート!BO23,台帳シート!BO23-0,ROUNDDOWN(VLOOKUP(台帳シート!J23,[1]償却率!$B$4:$C$77,2,FALSE)*台帳シート!M23,0)),IF(ROUNDDOWN(VLOOKUP(J23,[1]償却率!$B$4:$C$77,2,FALSE)*台帳シート!M23,0)&gt;=台帳シート!BO23,台帳シート!BO23-1,ROUNDDOWN(VLOOKUP(台帳シート!J23,[1]償却率!$B$4:$C$77,2,FALSE)*台帳シート!M23,0)))),0)),0,(IF(BP23=0,IF(F23="無形・ソフトウェア",IF(ROUNDDOWN(VLOOKUP(J23,[1]償却率!$B$4:$C$77,2,FALSE)*台帳シート!M23,0)&gt;=台帳シート!BO23,台帳シート!BO23-0,ROUNDDOWN(VLOOKUP(台帳シート!J23,[1]償却率!$B$4:$C$77,2,FALSE)*台帳シート!M23,0)),IF(H23="1：リース",IF(ROUNDDOWN(VLOOKUP(J23,[1]償却率!$B$4:$C$77,2,FALSE)*台帳シート!M23,0)&gt;=台帳シート!BO23,台帳シート!BO23-0,ROUNDDOWN(VLOOKUP(台帳シート!J23,[1]償却率!$B$4:$C$77,2,FALSE)*台帳シート!M23,0)),IF(ROUNDDOWN(VLOOKUP(J23,[1]償却率!$B$4:$C$77,2,FALSE)*台帳シート!M23,0)&gt;=台帳シート!BO23,台帳シート!BO23-1,ROUNDDOWN(VLOOKUP(台帳シート!J23,[1]償却率!$B$4:$C$77,2,FALSE)*台帳シート!M23,0)))),0)))</f>
        <v>1662822</v>
      </c>
      <c r="BS23" s="66">
        <f t="shared" si="11"/>
        <v>29930796</v>
      </c>
      <c r="BT23" s="75">
        <f t="shared" si="6"/>
        <v>31655204</v>
      </c>
      <c r="BU23" s="68"/>
    </row>
    <row r="24" spans="2:73" ht="35.1" customHeight="1" x14ac:dyDescent="0.15">
      <c r="B24" s="69" t="s">
        <v>132</v>
      </c>
      <c r="C24" s="55"/>
      <c r="D24" s="47" t="s">
        <v>133</v>
      </c>
      <c r="E24" s="48" t="s">
        <v>77</v>
      </c>
      <c r="F24" s="49" t="s">
        <v>111</v>
      </c>
      <c r="G24" s="50" t="s">
        <v>134</v>
      </c>
      <c r="H24" s="51" t="s">
        <v>80</v>
      </c>
      <c r="I24" s="50" t="s">
        <v>117</v>
      </c>
      <c r="J24" s="102">
        <v>31</v>
      </c>
      <c r="K24" s="101">
        <v>42341</v>
      </c>
      <c r="L24" s="51"/>
      <c r="M24" s="71">
        <v>14813800</v>
      </c>
      <c r="N24" s="77"/>
      <c r="O24" s="55"/>
      <c r="P24" s="55"/>
      <c r="Q24" s="55"/>
      <c r="R24" s="55" t="str">
        <f t="shared" si="1"/>
        <v>-</v>
      </c>
      <c r="S24" s="55"/>
      <c r="T24" s="55"/>
      <c r="U24" s="55"/>
      <c r="V24" s="55"/>
      <c r="W24" s="55"/>
      <c r="X24" s="55"/>
      <c r="Y24" s="55" t="str">
        <f t="shared" si="9"/>
        <v>-</v>
      </c>
      <c r="Z24" s="55"/>
      <c r="AA24" s="55"/>
      <c r="AB24" s="55"/>
      <c r="AC24" s="55"/>
      <c r="AD24" s="55"/>
      <c r="AE24" s="55"/>
      <c r="AF24" s="55"/>
      <c r="AG24" s="55"/>
      <c r="AH24" s="51" t="s">
        <v>81</v>
      </c>
      <c r="AI24" s="51"/>
      <c r="AJ24" s="51" t="s">
        <v>124</v>
      </c>
      <c r="AK24" s="51"/>
      <c r="AL24" s="51"/>
      <c r="AM24" s="51"/>
      <c r="AN24" s="51"/>
      <c r="AO24" s="51"/>
      <c r="AP24" s="51"/>
      <c r="AQ24" s="57">
        <v>99.75</v>
      </c>
      <c r="AR24" s="51" t="s">
        <v>83</v>
      </c>
      <c r="AS24" s="51"/>
      <c r="AT24" s="51"/>
      <c r="AU24" s="51"/>
      <c r="AV24" s="51" t="s">
        <v>85</v>
      </c>
      <c r="AW24" s="51"/>
      <c r="AX24" s="58" t="s">
        <v>86</v>
      </c>
      <c r="AY24" s="59"/>
      <c r="AZ24" s="60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72"/>
      <c r="BL24" s="73">
        <f t="shared" si="2"/>
        <v>2</v>
      </c>
      <c r="BM24" s="64">
        <f>+IF(ISERROR(ROUNDDOWN(VLOOKUP(J24,[1]償却率!$B$4:$C$82,2,FALSE)*台帳シート!M24,0)*台帳シート!BL24),0,ROUNDDOWN(VLOOKUP(台帳シート!J24,[1]償却率!$B$4:$C$82,2,FALSE)*台帳シート!M24,0)*台帳シート!BL24)</f>
        <v>977710</v>
      </c>
      <c r="BN24" s="65">
        <f t="shared" si="7"/>
        <v>977710</v>
      </c>
      <c r="BO24" s="74">
        <f t="shared" si="3"/>
        <v>13836090</v>
      </c>
      <c r="BP24" s="74">
        <f t="shared" si="4"/>
        <v>0</v>
      </c>
      <c r="BQ24" s="65">
        <f t="shared" si="5"/>
        <v>0</v>
      </c>
      <c r="BR24" s="65">
        <f>IF(ISERROR(IF(BP24=0,IF(F24="無形・ソフトウェア",IF(ROUNDDOWN(VLOOKUP(J24,[1]償却率!$B$4:$C$77,2,FALSE)*台帳シート!M24,0)&gt;=台帳シート!BO24,台帳シート!BO24-0,ROUNDDOWN(VLOOKUP(台帳シート!J24,[1]償却率!$B$4:$C$77,2,FALSE)*台帳シート!M24,0)),IF(H24="1：リース",IF(ROUNDDOWN(VLOOKUP(J24,[1]償却率!$B$4:$C$77,2,FALSE)*台帳シート!M24,0)&gt;=台帳シート!BO24,台帳シート!BO24-0,ROUNDDOWN(VLOOKUP(台帳シート!J24,[1]償却率!$B$4:$C$77,2,FALSE)*台帳シート!M24,0)),IF(ROUNDDOWN(VLOOKUP(J24,[1]償却率!$B$4:$C$77,2,FALSE)*台帳シート!M24,0)&gt;=台帳シート!BO24,台帳シート!BO24-1,ROUNDDOWN(VLOOKUP(台帳シート!J24,[1]償却率!$B$4:$C$77,2,FALSE)*台帳シート!M24,0)))),0)),0,(IF(BP24=0,IF(F24="無形・ソフトウェア",IF(ROUNDDOWN(VLOOKUP(J24,[1]償却率!$B$4:$C$77,2,FALSE)*台帳シート!M24,0)&gt;=台帳シート!BO24,台帳シート!BO24-0,ROUNDDOWN(VLOOKUP(台帳シート!J24,[1]償却率!$B$4:$C$77,2,FALSE)*台帳シート!M24,0)),IF(H24="1：リース",IF(ROUNDDOWN(VLOOKUP(J24,[1]償却率!$B$4:$C$77,2,FALSE)*台帳シート!M24,0)&gt;=台帳シート!BO24,台帳シート!BO24-0,ROUNDDOWN(VLOOKUP(台帳シート!J24,[1]償却率!$B$4:$C$77,2,FALSE)*台帳シート!M24,0)),IF(ROUNDDOWN(VLOOKUP(J24,[1]償却率!$B$4:$C$77,2,FALSE)*台帳シート!M24,0)&gt;=台帳シート!BO24,台帳シート!BO24-1,ROUNDDOWN(VLOOKUP(台帳シート!J24,[1]償却率!$B$4:$C$77,2,FALSE)*台帳シート!M24,0)))),0)))</f>
        <v>488855</v>
      </c>
      <c r="BS24" s="66">
        <f t="shared" si="11"/>
        <v>1466565</v>
      </c>
      <c r="BT24" s="75">
        <f t="shared" si="6"/>
        <v>13347235</v>
      </c>
      <c r="BU24" s="68"/>
    </row>
    <row r="25" spans="2:73" ht="35.1" customHeight="1" x14ac:dyDescent="0.15">
      <c r="B25" s="69" t="s">
        <v>135</v>
      </c>
      <c r="C25" s="55"/>
      <c r="D25" s="47" t="s">
        <v>128</v>
      </c>
      <c r="E25" s="48" t="s">
        <v>77</v>
      </c>
      <c r="F25" s="49" t="s">
        <v>111</v>
      </c>
      <c r="G25" s="50" t="s">
        <v>136</v>
      </c>
      <c r="H25" s="51" t="s">
        <v>80</v>
      </c>
      <c r="I25" s="50" t="s">
        <v>117</v>
      </c>
      <c r="J25" s="102">
        <v>34</v>
      </c>
      <c r="K25" s="101">
        <v>38072</v>
      </c>
      <c r="L25" s="51"/>
      <c r="M25" s="71">
        <v>46319200</v>
      </c>
      <c r="N25" s="77"/>
      <c r="O25" s="55"/>
      <c r="P25" s="55"/>
      <c r="Q25" s="55"/>
      <c r="R25" s="55" t="str">
        <f t="shared" si="1"/>
        <v>-</v>
      </c>
      <c r="S25" s="55"/>
      <c r="T25" s="55"/>
      <c r="U25" s="55"/>
      <c r="V25" s="55"/>
      <c r="W25" s="55"/>
      <c r="X25" s="55"/>
      <c r="Y25" s="55" t="str">
        <f t="shared" si="9"/>
        <v>-</v>
      </c>
      <c r="Z25" s="55"/>
      <c r="AA25" s="55"/>
      <c r="AB25" s="55"/>
      <c r="AC25" s="55"/>
      <c r="AD25" s="55"/>
      <c r="AE25" s="55"/>
      <c r="AF25" s="55"/>
      <c r="AG25" s="55"/>
      <c r="AH25" s="51" t="s">
        <v>81</v>
      </c>
      <c r="AI25" s="51"/>
      <c r="AJ25" s="51" t="s">
        <v>137</v>
      </c>
      <c r="AK25" s="51"/>
      <c r="AL25" s="51"/>
      <c r="AM25" s="51"/>
      <c r="AN25" s="51"/>
      <c r="AO25" s="51"/>
      <c r="AP25" s="51"/>
      <c r="AQ25" s="57">
        <v>441.5</v>
      </c>
      <c r="AR25" s="51" t="s">
        <v>83</v>
      </c>
      <c r="AS25" s="51"/>
      <c r="AT25" s="51"/>
      <c r="AU25" s="51"/>
      <c r="AV25" s="51" t="s">
        <v>85</v>
      </c>
      <c r="AW25" s="51"/>
      <c r="AX25" s="58" t="s">
        <v>86</v>
      </c>
      <c r="AY25" s="59"/>
      <c r="AZ25" s="60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72"/>
      <c r="BL25" s="73">
        <f t="shared" si="2"/>
        <v>14</v>
      </c>
      <c r="BM25" s="64">
        <f>+IF(ISERROR(ROUNDDOWN(VLOOKUP(J25,[1]償却率!$B$4:$C$82,2,FALSE)*台帳シート!M25,0)*台帳シート!BL25),0,ROUNDDOWN(VLOOKUP(台帳シート!J25,[1]償却率!$B$4:$C$82,2,FALSE)*台帳シート!M25,0)*台帳シート!BL25)</f>
        <v>19454064</v>
      </c>
      <c r="BN25" s="65">
        <f t="shared" si="7"/>
        <v>19454064</v>
      </c>
      <c r="BO25" s="74">
        <f t="shared" si="3"/>
        <v>26865136</v>
      </c>
      <c r="BP25" s="74">
        <f t="shared" si="4"/>
        <v>0</v>
      </c>
      <c r="BQ25" s="65">
        <f t="shared" si="5"/>
        <v>0</v>
      </c>
      <c r="BR25" s="65">
        <f>IF(ISERROR(IF(BP25=0,IF(F25="無形・ソフトウェア",IF(ROUNDDOWN(VLOOKUP(J25,[1]償却率!$B$4:$C$77,2,FALSE)*台帳シート!M25,0)&gt;=台帳シート!BO25,台帳シート!BO25-0,ROUNDDOWN(VLOOKUP(台帳シート!J25,[1]償却率!$B$4:$C$77,2,FALSE)*台帳シート!M25,0)),IF(H25="1：リース",IF(ROUNDDOWN(VLOOKUP(J25,[1]償却率!$B$4:$C$77,2,FALSE)*台帳シート!M25,0)&gt;=台帳シート!BO25,台帳シート!BO25-0,ROUNDDOWN(VLOOKUP(台帳シート!J25,[1]償却率!$B$4:$C$77,2,FALSE)*台帳シート!M25,0)),IF(ROUNDDOWN(VLOOKUP(J25,[1]償却率!$B$4:$C$77,2,FALSE)*台帳シート!M25,0)&gt;=台帳シート!BO25,台帳シート!BO25-1,ROUNDDOWN(VLOOKUP(台帳シート!J25,[1]償却率!$B$4:$C$77,2,FALSE)*台帳シート!M25,0)))),0)),0,(IF(BP25=0,IF(F25="無形・ソフトウェア",IF(ROUNDDOWN(VLOOKUP(J25,[1]償却率!$B$4:$C$77,2,FALSE)*台帳シート!M25,0)&gt;=台帳シート!BO25,台帳シート!BO25-0,ROUNDDOWN(VLOOKUP(台帳シート!J25,[1]償却率!$B$4:$C$77,2,FALSE)*台帳シート!M25,0)),IF(H25="1：リース",IF(ROUNDDOWN(VLOOKUP(J25,[1]償却率!$B$4:$C$77,2,FALSE)*台帳シート!M25,0)&gt;=台帳シート!BO25,台帳シート!BO25-0,ROUNDDOWN(VLOOKUP(台帳シート!J25,[1]償却率!$B$4:$C$77,2,FALSE)*台帳シート!M25,0)),IF(ROUNDDOWN(VLOOKUP(J25,[1]償却率!$B$4:$C$77,2,FALSE)*台帳シート!M25,0)&gt;=台帳シート!BO25,台帳シート!BO25-1,ROUNDDOWN(VLOOKUP(台帳シート!J25,[1]償却率!$B$4:$C$77,2,FALSE)*台帳シート!M25,0)))),0)))</f>
        <v>1389576</v>
      </c>
      <c r="BS25" s="66">
        <f t="shared" si="11"/>
        <v>20843640</v>
      </c>
      <c r="BT25" s="75">
        <f t="shared" si="6"/>
        <v>25475560</v>
      </c>
      <c r="BU25" s="68"/>
    </row>
    <row r="26" spans="2:73" ht="35.1" customHeight="1" x14ac:dyDescent="0.15">
      <c r="B26" s="69" t="s">
        <v>138</v>
      </c>
      <c r="C26" s="55"/>
      <c r="D26" s="47" t="s">
        <v>139</v>
      </c>
      <c r="E26" s="48" t="s">
        <v>77</v>
      </c>
      <c r="F26" s="49" t="s">
        <v>111</v>
      </c>
      <c r="G26" s="50" t="s">
        <v>140</v>
      </c>
      <c r="H26" s="51" t="s">
        <v>80</v>
      </c>
      <c r="I26" s="50" t="s">
        <v>113</v>
      </c>
      <c r="J26" s="102">
        <v>38</v>
      </c>
      <c r="K26" s="101">
        <v>35886</v>
      </c>
      <c r="L26" s="51"/>
      <c r="M26" s="71">
        <v>61586000</v>
      </c>
      <c r="N26" s="77"/>
      <c r="O26" s="55"/>
      <c r="P26" s="55"/>
      <c r="Q26" s="55"/>
      <c r="R26" s="55" t="str">
        <f t="shared" si="1"/>
        <v>-</v>
      </c>
      <c r="S26" s="55"/>
      <c r="T26" s="55"/>
      <c r="U26" s="55"/>
      <c r="V26" s="55"/>
      <c r="W26" s="55"/>
      <c r="X26" s="55"/>
      <c r="Y26" s="55" t="str">
        <f t="shared" si="9"/>
        <v>-</v>
      </c>
      <c r="Z26" s="55"/>
      <c r="AA26" s="55"/>
      <c r="AB26" s="55"/>
      <c r="AC26" s="55"/>
      <c r="AD26" s="55"/>
      <c r="AE26" s="55"/>
      <c r="AF26" s="55"/>
      <c r="AG26" s="55"/>
      <c r="AH26" s="51" t="s">
        <v>81</v>
      </c>
      <c r="AI26" s="51"/>
      <c r="AJ26" s="51" t="s">
        <v>118</v>
      </c>
      <c r="AK26" s="51"/>
      <c r="AL26" s="51"/>
      <c r="AM26" s="51"/>
      <c r="AN26" s="51"/>
      <c r="AO26" s="51"/>
      <c r="AP26" s="51"/>
      <c r="AQ26" s="57">
        <v>589.77</v>
      </c>
      <c r="AR26" s="51" t="s">
        <v>83</v>
      </c>
      <c r="AS26" s="51"/>
      <c r="AT26" s="51"/>
      <c r="AU26" s="51"/>
      <c r="AV26" s="51" t="s">
        <v>85</v>
      </c>
      <c r="AW26" s="51"/>
      <c r="AX26" s="58" t="s">
        <v>86</v>
      </c>
      <c r="AY26" s="59"/>
      <c r="AZ26" s="60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72"/>
      <c r="BL26" s="73">
        <f t="shared" si="2"/>
        <v>19</v>
      </c>
      <c r="BM26" s="64">
        <f>+IF(ISERROR(ROUNDDOWN(VLOOKUP(J26,[1]償却率!$B$4:$C$82,2,FALSE)*台帳シート!M26,0)*台帳シート!BL26),0,ROUNDDOWN(VLOOKUP(台帳シート!J26,[1]償却率!$B$4:$C$82,2,FALSE)*台帳シート!M26,0)*台帳シート!BL26)</f>
        <v>31593618</v>
      </c>
      <c r="BN26" s="65">
        <f t="shared" si="7"/>
        <v>31593618</v>
      </c>
      <c r="BO26" s="74">
        <f>+IF(BP26&lt;=0,M26-BN26,0)</f>
        <v>29992382</v>
      </c>
      <c r="BP26" s="74">
        <f t="shared" si="4"/>
        <v>0</v>
      </c>
      <c r="BQ26" s="65">
        <f t="shared" si="5"/>
        <v>0</v>
      </c>
      <c r="BR26" s="65">
        <f>IF(ISERROR(IF(BP26=0,IF(F26="無形・ソフトウェア",IF(ROUNDDOWN(VLOOKUP(J26,[1]償却率!$B$4:$C$77,2,FALSE)*台帳シート!M26,0)&gt;=台帳シート!BO26,台帳シート!BO26-0,ROUNDDOWN(VLOOKUP(台帳シート!J26,[1]償却率!$B$4:$C$77,2,FALSE)*台帳シート!M26,0)),IF(H26="1：リース",IF(ROUNDDOWN(VLOOKUP(J26,[1]償却率!$B$4:$C$77,2,FALSE)*台帳シート!M26,0)&gt;=台帳シート!BO26,台帳シート!BO26-0,ROUNDDOWN(VLOOKUP(台帳シート!J26,[1]償却率!$B$4:$C$77,2,FALSE)*台帳シート!M26,0)),IF(ROUNDDOWN(VLOOKUP(J26,[1]償却率!$B$4:$C$77,2,FALSE)*台帳シート!M26,0)&gt;=台帳シート!BO26,台帳シート!BO26-1,ROUNDDOWN(VLOOKUP(台帳シート!J26,[1]償却率!$B$4:$C$77,2,FALSE)*台帳シート!M26,0)))),0)),0,(IF(BP26=0,IF(F26="無形・ソフトウェア",IF(ROUNDDOWN(VLOOKUP(J26,[1]償却率!$B$4:$C$77,2,FALSE)*台帳シート!M26,0)&gt;=台帳シート!BO26,台帳シート!BO26-0,ROUNDDOWN(VLOOKUP(台帳シート!J26,[1]償却率!$B$4:$C$77,2,FALSE)*台帳シート!M26,0)),IF(H26="1：リース",IF(ROUNDDOWN(VLOOKUP(J26,[1]償却率!$B$4:$C$77,2,FALSE)*台帳シート!M26,0)&gt;=台帳シート!BO26,台帳シート!BO26-0,ROUNDDOWN(VLOOKUP(台帳シート!J26,[1]償却率!$B$4:$C$77,2,FALSE)*台帳シート!M26,0)),IF(ROUNDDOWN(VLOOKUP(J26,[1]償却率!$B$4:$C$77,2,FALSE)*台帳シート!M26,0)&gt;=台帳シート!BO26,台帳シート!BO26-1,ROUNDDOWN(VLOOKUP(台帳シート!J26,[1]償却率!$B$4:$C$77,2,FALSE)*台帳シート!M26,0)))),0)))</f>
        <v>1662822</v>
      </c>
      <c r="BS26" s="66">
        <f t="shared" si="11"/>
        <v>33256440</v>
      </c>
      <c r="BT26" s="75">
        <f t="shared" si="6"/>
        <v>28329560</v>
      </c>
      <c r="BU26" s="68"/>
    </row>
    <row r="27" spans="2:73" ht="35.1" customHeight="1" x14ac:dyDescent="0.15">
      <c r="B27" s="69" t="s">
        <v>141</v>
      </c>
      <c r="C27" s="55"/>
      <c r="D27" s="47" t="s">
        <v>142</v>
      </c>
      <c r="E27" s="48" t="s">
        <v>77</v>
      </c>
      <c r="F27" s="49" t="s">
        <v>111</v>
      </c>
      <c r="G27" s="50" t="s">
        <v>143</v>
      </c>
      <c r="H27" s="51" t="s">
        <v>80</v>
      </c>
      <c r="I27" s="50" t="s">
        <v>144</v>
      </c>
      <c r="J27" s="49">
        <v>22</v>
      </c>
      <c r="K27" s="101">
        <v>35517</v>
      </c>
      <c r="L27" s="51"/>
      <c r="M27" s="71">
        <v>10853000</v>
      </c>
      <c r="N27" s="77"/>
      <c r="O27" s="55"/>
      <c r="P27" s="55"/>
      <c r="Q27" s="55"/>
      <c r="R27" s="55" t="str">
        <f t="shared" si="1"/>
        <v>-</v>
      </c>
      <c r="S27" s="55"/>
      <c r="T27" s="55"/>
      <c r="U27" s="55"/>
      <c r="V27" s="55"/>
      <c r="W27" s="55"/>
      <c r="X27" s="55"/>
      <c r="Y27" s="55" t="str">
        <f t="shared" si="9"/>
        <v>-</v>
      </c>
      <c r="Z27" s="55"/>
      <c r="AA27" s="55"/>
      <c r="AB27" s="55"/>
      <c r="AC27" s="55"/>
      <c r="AD27" s="55"/>
      <c r="AE27" s="55"/>
      <c r="AF27" s="55"/>
      <c r="AG27" s="55"/>
      <c r="AH27" s="51" t="s">
        <v>81</v>
      </c>
      <c r="AI27" s="51"/>
      <c r="AJ27" s="51" t="s">
        <v>137</v>
      </c>
      <c r="AK27" s="51"/>
      <c r="AL27" s="51"/>
      <c r="AM27" s="51"/>
      <c r="AN27" s="51"/>
      <c r="AO27" s="51"/>
      <c r="AP27" s="51"/>
      <c r="AQ27" s="57">
        <v>110.12</v>
      </c>
      <c r="AR27" s="51" t="s">
        <v>83</v>
      </c>
      <c r="AS27" s="51"/>
      <c r="AT27" s="51"/>
      <c r="AU27" s="51"/>
      <c r="AV27" s="51" t="s">
        <v>85</v>
      </c>
      <c r="AW27" s="51"/>
      <c r="AX27" s="58" t="s">
        <v>86</v>
      </c>
      <c r="AY27" s="59"/>
      <c r="AZ27" s="60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72"/>
      <c r="BL27" s="73">
        <f t="shared" si="2"/>
        <v>21</v>
      </c>
      <c r="BM27" s="64">
        <f>+IF(ISERROR(ROUNDDOWN(VLOOKUP(J27,[1]償却率!$B$4:$C$82,2,FALSE)*台帳シート!M27,0)*台帳シート!BL27),0,ROUNDDOWN(VLOOKUP(台帳シート!J27,[1]償却率!$B$4:$C$82,2,FALSE)*台帳シート!M27,0)*台帳シート!BL27)</f>
        <v>10483998</v>
      </c>
      <c r="BN27" s="65">
        <f t="shared" si="7"/>
        <v>10483998</v>
      </c>
      <c r="BO27" s="74">
        <f t="shared" si="3"/>
        <v>369002</v>
      </c>
      <c r="BP27" s="74">
        <f t="shared" si="4"/>
        <v>0</v>
      </c>
      <c r="BQ27" s="65">
        <f t="shared" si="5"/>
        <v>0</v>
      </c>
      <c r="BR27" s="65">
        <f>IF(ISERROR(IF(BP27=0,IF(F27="無形・ソフトウェア",IF(ROUNDDOWN(VLOOKUP(J27,[1]償却率!$B$4:$C$77,2,FALSE)*台帳シート!M27,0)&gt;=台帳シート!BO27,台帳シート!BO27-0,ROUNDDOWN(VLOOKUP(台帳シート!J27,[1]償却率!$B$4:$C$77,2,FALSE)*台帳シート!M27,0)),IF(H27="1：リース",IF(ROUNDDOWN(VLOOKUP(J27,[1]償却率!$B$4:$C$77,2,FALSE)*台帳シート!M27,0)&gt;=台帳シート!BO27,台帳シート!BO27-0,ROUNDDOWN(VLOOKUP(台帳シート!J27,[1]償却率!$B$4:$C$77,2,FALSE)*台帳シート!M27,0)),IF(ROUNDDOWN(VLOOKUP(J27,[1]償却率!$B$4:$C$77,2,FALSE)*台帳シート!M27,0)&gt;=台帳シート!BO27,台帳シート!BO27-1,ROUNDDOWN(VLOOKUP(台帳シート!J27,[1]償却率!$B$4:$C$77,2,FALSE)*台帳シート!M27,0)))),0)),0,(IF(BP27=0,IF(F27="無形・ソフトウェア",IF(ROUNDDOWN(VLOOKUP(J27,[1]償却率!$B$4:$C$77,2,FALSE)*台帳シート!M27,0)&gt;=台帳シート!BO27,台帳シート!BO27-0,ROUNDDOWN(VLOOKUP(台帳シート!J27,[1]償却率!$B$4:$C$77,2,FALSE)*台帳シート!M27,0)),IF(H27="1：リース",IF(ROUNDDOWN(VLOOKUP(J27,[1]償却率!$B$4:$C$77,2,FALSE)*台帳シート!M27,0)&gt;=台帳シート!BO27,台帳シート!BO27-0,ROUNDDOWN(VLOOKUP(台帳シート!J27,[1]償却率!$B$4:$C$77,2,FALSE)*台帳シート!M27,0)),IF(ROUNDDOWN(VLOOKUP(J27,[1]償却率!$B$4:$C$77,2,FALSE)*台帳シート!M27,0)&gt;=台帳シート!BO27,台帳シート!BO27-1,ROUNDDOWN(VLOOKUP(台帳シート!J27,[1]償却率!$B$4:$C$77,2,FALSE)*台帳シート!M27,0)))),0)))</f>
        <v>369001</v>
      </c>
      <c r="BS27" s="66">
        <f t="shared" si="11"/>
        <v>10852999</v>
      </c>
      <c r="BT27" s="75">
        <f t="shared" si="6"/>
        <v>1</v>
      </c>
      <c r="BU27" s="68"/>
    </row>
    <row r="28" spans="2:73" ht="35.1" customHeight="1" x14ac:dyDescent="0.15">
      <c r="B28" s="69" t="s">
        <v>145</v>
      </c>
      <c r="C28" s="55"/>
      <c r="D28" s="47" t="s">
        <v>146</v>
      </c>
      <c r="E28" s="48" t="s">
        <v>77</v>
      </c>
      <c r="F28" s="49" t="s">
        <v>111</v>
      </c>
      <c r="G28" s="50" t="s">
        <v>147</v>
      </c>
      <c r="H28" s="51" t="s">
        <v>80</v>
      </c>
      <c r="I28" s="50" t="s">
        <v>144</v>
      </c>
      <c r="J28" s="49">
        <v>22</v>
      </c>
      <c r="K28" s="101">
        <v>36185</v>
      </c>
      <c r="L28" s="51"/>
      <c r="M28" s="71">
        <v>23625000</v>
      </c>
      <c r="N28" s="77"/>
      <c r="O28" s="55"/>
      <c r="P28" s="55"/>
      <c r="Q28" s="55"/>
      <c r="R28" s="55" t="str">
        <f t="shared" si="1"/>
        <v>-</v>
      </c>
      <c r="S28" s="55"/>
      <c r="T28" s="55"/>
      <c r="U28" s="55"/>
      <c r="V28" s="55"/>
      <c r="W28" s="55"/>
      <c r="X28" s="55"/>
      <c r="Y28" s="55" t="str">
        <f t="shared" si="9"/>
        <v>-</v>
      </c>
      <c r="Z28" s="55"/>
      <c r="AA28" s="55"/>
      <c r="AB28" s="55"/>
      <c r="AC28" s="55"/>
      <c r="AD28" s="55"/>
      <c r="AE28" s="55"/>
      <c r="AF28" s="55"/>
      <c r="AG28" s="55"/>
      <c r="AH28" s="51" t="s">
        <v>81</v>
      </c>
      <c r="AI28" s="51"/>
      <c r="AJ28" s="51" t="s">
        <v>137</v>
      </c>
      <c r="AK28" s="51"/>
      <c r="AL28" s="51"/>
      <c r="AM28" s="51"/>
      <c r="AN28" s="51"/>
      <c r="AO28" s="51"/>
      <c r="AP28" s="51"/>
      <c r="AQ28" s="57">
        <v>179.46</v>
      </c>
      <c r="AR28" s="51" t="s">
        <v>83</v>
      </c>
      <c r="AS28" s="51"/>
      <c r="AT28" s="51"/>
      <c r="AU28" s="51"/>
      <c r="AV28" s="51" t="s">
        <v>85</v>
      </c>
      <c r="AW28" s="51"/>
      <c r="AX28" s="58" t="s">
        <v>86</v>
      </c>
      <c r="AY28" s="59"/>
      <c r="AZ28" s="60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72"/>
      <c r="BL28" s="73">
        <f t="shared" si="2"/>
        <v>19</v>
      </c>
      <c r="BM28" s="64">
        <f>+IF(ISERROR(ROUNDDOWN(VLOOKUP(J28,[1]償却率!$B$4:$C$82,2,FALSE)*台帳シート!M28,0)*台帳シート!BL28),0,ROUNDDOWN(VLOOKUP(台帳シート!J28,[1]償却率!$B$4:$C$82,2,FALSE)*台帳シート!M28,0)*台帳シート!BL28)</f>
        <v>20648250</v>
      </c>
      <c r="BN28" s="65">
        <f t="shared" si="7"/>
        <v>20648250</v>
      </c>
      <c r="BO28" s="74">
        <f t="shared" si="3"/>
        <v>2976750</v>
      </c>
      <c r="BP28" s="74">
        <f t="shared" si="4"/>
        <v>0</v>
      </c>
      <c r="BQ28" s="65">
        <f t="shared" si="5"/>
        <v>0</v>
      </c>
      <c r="BR28" s="65">
        <f>IF(ISERROR(IF(BP28=0,IF(F28="無形・ソフトウェア",IF(ROUNDDOWN(VLOOKUP(J28,[1]償却率!$B$4:$C$77,2,FALSE)*台帳シート!M28,0)&gt;=台帳シート!BO28,台帳シート!BO28-0,ROUNDDOWN(VLOOKUP(台帳シート!J28,[1]償却率!$B$4:$C$77,2,FALSE)*台帳シート!M28,0)),IF(H28="1：リース",IF(ROUNDDOWN(VLOOKUP(J28,[1]償却率!$B$4:$C$77,2,FALSE)*台帳シート!M28,0)&gt;=台帳シート!BO28,台帳シート!BO28-0,ROUNDDOWN(VLOOKUP(台帳シート!J28,[1]償却率!$B$4:$C$77,2,FALSE)*台帳シート!M28,0)),IF(ROUNDDOWN(VLOOKUP(J28,[1]償却率!$B$4:$C$77,2,FALSE)*台帳シート!M28,0)&gt;=台帳シート!BO28,台帳シート!BO28-1,ROUNDDOWN(VLOOKUP(台帳シート!J28,[1]償却率!$B$4:$C$77,2,FALSE)*台帳シート!M28,0)))),0)),0,(IF(BP28=0,IF(F28="無形・ソフトウェア",IF(ROUNDDOWN(VLOOKUP(J28,[1]償却率!$B$4:$C$77,2,FALSE)*台帳シート!M28,0)&gt;=台帳シート!BO28,台帳シート!BO28-0,ROUNDDOWN(VLOOKUP(台帳シート!J28,[1]償却率!$B$4:$C$77,2,FALSE)*台帳シート!M28,0)),IF(H28="1：リース",IF(ROUNDDOWN(VLOOKUP(J28,[1]償却率!$B$4:$C$77,2,FALSE)*台帳シート!M28,0)&gt;=台帳シート!BO28,台帳シート!BO28-0,ROUNDDOWN(VLOOKUP(台帳シート!J28,[1]償却率!$B$4:$C$77,2,FALSE)*台帳シート!M28,0)),IF(ROUNDDOWN(VLOOKUP(J28,[1]償却率!$B$4:$C$77,2,FALSE)*台帳シート!M28,0)&gt;=台帳シート!BO28,台帳シート!BO28-1,ROUNDDOWN(VLOOKUP(台帳シート!J28,[1]償却率!$B$4:$C$77,2,FALSE)*台帳シート!M28,0)))),0)))</f>
        <v>1086750</v>
      </c>
      <c r="BS28" s="66">
        <f t="shared" si="11"/>
        <v>21735000</v>
      </c>
      <c r="BT28" s="75">
        <f t="shared" si="6"/>
        <v>1890000</v>
      </c>
      <c r="BU28" s="68"/>
    </row>
    <row r="29" spans="2:73" ht="35.1" customHeight="1" x14ac:dyDescent="0.15">
      <c r="B29" s="69" t="s">
        <v>148</v>
      </c>
      <c r="C29" s="55"/>
      <c r="D29" s="47" t="s">
        <v>149</v>
      </c>
      <c r="E29" s="48" t="s">
        <v>77</v>
      </c>
      <c r="F29" s="49" t="s">
        <v>111</v>
      </c>
      <c r="G29" s="50" t="s">
        <v>150</v>
      </c>
      <c r="H29" s="51" t="s">
        <v>80</v>
      </c>
      <c r="I29" s="50" t="s">
        <v>144</v>
      </c>
      <c r="J29" s="49">
        <v>22</v>
      </c>
      <c r="K29" s="101">
        <v>36395</v>
      </c>
      <c r="L29" s="51"/>
      <c r="M29" s="71">
        <v>12915000</v>
      </c>
      <c r="N29" s="77"/>
      <c r="O29" s="55"/>
      <c r="P29" s="55"/>
      <c r="Q29" s="55"/>
      <c r="R29" s="55" t="str">
        <f t="shared" si="1"/>
        <v>-</v>
      </c>
      <c r="S29" s="55"/>
      <c r="T29" s="55"/>
      <c r="U29" s="55"/>
      <c r="V29" s="55"/>
      <c r="W29" s="55"/>
      <c r="X29" s="55"/>
      <c r="Y29" s="55" t="str">
        <f t="shared" si="9"/>
        <v>-</v>
      </c>
      <c r="Z29" s="55"/>
      <c r="AA29" s="55"/>
      <c r="AB29" s="55"/>
      <c r="AC29" s="55"/>
      <c r="AD29" s="55"/>
      <c r="AE29" s="55"/>
      <c r="AF29" s="55"/>
      <c r="AG29" s="55"/>
      <c r="AH29" s="51" t="s">
        <v>81</v>
      </c>
      <c r="AI29" s="51"/>
      <c r="AJ29" s="51" t="s">
        <v>137</v>
      </c>
      <c r="AK29" s="51"/>
      <c r="AL29" s="51"/>
      <c r="AM29" s="51"/>
      <c r="AN29" s="51"/>
      <c r="AO29" s="51"/>
      <c r="AP29" s="51"/>
      <c r="AQ29" s="57">
        <v>76.81</v>
      </c>
      <c r="AR29" s="51" t="s">
        <v>83</v>
      </c>
      <c r="AS29" s="51"/>
      <c r="AT29" s="51"/>
      <c r="AU29" s="51"/>
      <c r="AV29" s="51" t="s">
        <v>85</v>
      </c>
      <c r="AW29" s="51"/>
      <c r="AX29" s="58" t="s">
        <v>86</v>
      </c>
      <c r="AY29" s="59"/>
      <c r="AZ29" s="60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72"/>
      <c r="BL29" s="73">
        <f t="shared" si="2"/>
        <v>18</v>
      </c>
      <c r="BM29" s="64">
        <f>+IF(ISERROR(ROUNDDOWN(VLOOKUP(J29,[1]償却率!$B$4:$C$82,2,FALSE)*台帳シート!M29,0)*台帳シート!BL29),0,ROUNDDOWN(VLOOKUP(台帳シート!J29,[1]償却率!$B$4:$C$82,2,FALSE)*台帳シート!M29,0)*台帳シート!BL29)</f>
        <v>10693620</v>
      </c>
      <c r="BN29" s="65">
        <f t="shared" si="7"/>
        <v>10693620</v>
      </c>
      <c r="BO29" s="74">
        <f t="shared" si="3"/>
        <v>2221380</v>
      </c>
      <c r="BP29" s="74">
        <f t="shared" si="4"/>
        <v>0</v>
      </c>
      <c r="BQ29" s="65">
        <f t="shared" si="5"/>
        <v>0</v>
      </c>
      <c r="BR29" s="65">
        <f>IF(ISERROR(IF(BP29=0,IF(F29="無形・ソフトウェア",IF(ROUNDDOWN(VLOOKUP(J29,[1]償却率!$B$4:$C$77,2,FALSE)*台帳シート!M29,0)&gt;=台帳シート!BO29,台帳シート!BO29-0,ROUNDDOWN(VLOOKUP(台帳シート!J29,[1]償却率!$B$4:$C$77,2,FALSE)*台帳シート!M29,0)),IF(H29="1：リース",IF(ROUNDDOWN(VLOOKUP(J29,[1]償却率!$B$4:$C$77,2,FALSE)*台帳シート!M29,0)&gt;=台帳シート!BO29,台帳シート!BO29-0,ROUNDDOWN(VLOOKUP(台帳シート!J29,[1]償却率!$B$4:$C$77,2,FALSE)*台帳シート!M29,0)),IF(ROUNDDOWN(VLOOKUP(J29,[1]償却率!$B$4:$C$77,2,FALSE)*台帳シート!M29,0)&gt;=台帳シート!BO29,台帳シート!BO29-1,ROUNDDOWN(VLOOKUP(台帳シート!J29,[1]償却率!$B$4:$C$77,2,FALSE)*台帳シート!M29,0)))),0)),0,(IF(BP29=0,IF(F29="無形・ソフトウェア",IF(ROUNDDOWN(VLOOKUP(J29,[1]償却率!$B$4:$C$77,2,FALSE)*台帳シート!M29,0)&gt;=台帳シート!BO29,台帳シート!BO29-0,ROUNDDOWN(VLOOKUP(台帳シート!J29,[1]償却率!$B$4:$C$77,2,FALSE)*台帳シート!M29,0)),IF(H29="1：リース",IF(ROUNDDOWN(VLOOKUP(J29,[1]償却率!$B$4:$C$77,2,FALSE)*台帳シート!M29,0)&gt;=台帳シート!BO29,台帳シート!BO29-0,ROUNDDOWN(VLOOKUP(台帳シート!J29,[1]償却率!$B$4:$C$77,2,FALSE)*台帳シート!M29,0)),IF(ROUNDDOWN(VLOOKUP(J29,[1]償却率!$B$4:$C$77,2,FALSE)*台帳シート!M29,0)&gt;=台帳シート!BO29,台帳シート!BO29-1,ROUNDDOWN(VLOOKUP(台帳シート!J29,[1]償却率!$B$4:$C$77,2,FALSE)*台帳シート!M29,0)))),0)))</f>
        <v>594090</v>
      </c>
      <c r="BS29" s="66">
        <f t="shared" si="11"/>
        <v>11287710</v>
      </c>
      <c r="BT29" s="75">
        <f t="shared" si="6"/>
        <v>1627290</v>
      </c>
      <c r="BU29" s="68"/>
    </row>
    <row r="30" spans="2:73" ht="35.1" customHeight="1" x14ac:dyDescent="0.15">
      <c r="B30" s="69" t="s">
        <v>151</v>
      </c>
      <c r="C30" s="55"/>
      <c r="D30" s="47" t="s">
        <v>152</v>
      </c>
      <c r="E30" s="48" t="s">
        <v>77</v>
      </c>
      <c r="F30" s="49" t="s">
        <v>111</v>
      </c>
      <c r="G30" s="50" t="s">
        <v>153</v>
      </c>
      <c r="H30" s="51" t="s">
        <v>80</v>
      </c>
      <c r="I30" s="50" t="s">
        <v>144</v>
      </c>
      <c r="J30" s="49">
        <v>22</v>
      </c>
      <c r="K30" s="103">
        <v>36500</v>
      </c>
      <c r="L30" s="51"/>
      <c r="M30" s="71">
        <v>9681000</v>
      </c>
      <c r="N30" s="77"/>
      <c r="O30" s="55"/>
      <c r="P30" s="55"/>
      <c r="Q30" s="55"/>
      <c r="R30" s="55" t="str">
        <f t="shared" si="1"/>
        <v>-</v>
      </c>
      <c r="S30" s="55"/>
      <c r="T30" s="55"/>
      <c r="U30" s="55"/>
      <c r="V30" s="55"/>
      <c r="W30" s="55"/>
      <c r="X30" s="55"/>
      <c r="Y30" s="55" t="str">
        <f t="shared" si="9"/>
        <v>-</v>
      </c>
      <c r="Z30" s="55"/>
      <c r="AA30" s="55"/>
      <c r="AB30" s="55"/>
      <c r="AC30" s="55"/>
      <c r="AD30" s="55"/>
      <c r="AE30" s="55"/>
      <c r="AF30" s="55"/>
      <c r="AG30" s="55"/>
      <c r="AH30" s="51" t="s">
        <v>81</v>
      </c>
      <c r="AI30" s="51"/>
      <c r="AJ30" s="51" t="s">
        <v>137</v>
      </c>
      <c r="AK30" s="51"/>
      <c r="AL30" s="51"/>
      <c r="AM30" s="51"/>
      <c r="AN30" s="51"/>
      <c r="AO30" s="51"/>
      <c r="AP30" s="51"/>
      <c r="AQ30" s="57">
        <v>74</v>
      </c>
      <c r="AR30" s="51" t="s">
        <v>83</v>
      </c>
      <c r="AS30" s="51"/>
      <c r="AT30" s="51"/>
      <c r="AU30" s="51"/>
      <c r="AV30" s="51" t="s">
        <v>85</v>
      </c>
      <c r="AW30" s="51"/>
      <c r="AX30" s="58" t="s">
        <v>86</v>
      </c>
      <c r="AY30" s="59"/>
      <c r="AZ30" s="60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72"/>
      <c r="BL30" s="73">
        <f t="shared" si="2"/>
        <v>18</v>
      </c>
      <c r="BM30" s="64">
        <f>+IF(ISERROR(ROUNDDOWN(VLOOKUP(J30,[1]償却率!$B$4:$C$82,2,FALSE)*台帳シート!M30,0)*台帳シート!BL30),0,ROUNDDOWN(VLOOKUP(台帳シート!J30,[1]償却率!$B$4:$C$82,2,FALSE)*台帳シート!M30,0)*台帳シート!BL30)</f>
        <v>8015868</v>
      </c>
      <c r="BN30" s="65">
        <f t="shared" si="7"/>
        <v>8015868</v>
      </c>
      <c r="BO30" s="74">
        <f t="shared" si="3"/>
        <v>1665132</v>
      </c>
      <c r="BP30" s="74">
        <f t="shared" si="4"/>
        <v>0</v>
      </c>
      <c r="BQ30" s="65">
        <f t="shared" si="5"/>
        <v>0</v>
      </c>
      <c r="BR30" s="65">
        <f>IF(ISERROR(IF(BP30=0,IF(F30="無形・ソフトウェア",IF(ROUNDDOWN(VLOOKUP(J30,[1]償却率!$B$4:$C$77,2,FALSE)*台帳シート!M30,0)&gt;=台帳シート!BO30,台帳シート!BO30-0,ROUNDDOWN(VLOOKUP(台帳シート!J30,[1]償却率!$B$4:$C$77,2,FALSE)*台帳シート!M30,0)),IF(H30="1：リース",IF(ROUNDDOWN(VLOOKUP(J30,[1]償却率!$B$4:$C$77,2,FALSE)*台帳シート!M30,0)&gt;=台帳シート!BO30,台帳シート!BO30-0,ROUNDDOWN(VLOOKUP(台帳シート!J30,[1]償却率!$B$4:$C$77,2,FALSE)*台帳シート!M30,0)),IF(ROUNDDOWN(VLOOKUP(J30,[1]償却率!$B$4:$C$77,2,FALSE)*台帳シート!M30,0)&gt;=台帳シート!BO30,台帳シート!BO30-1,ROUNDDOWN(VLOOKUP(台帳シート!J30,[1]償却率!$B$4:$C$77,2,FALSE)*台帳シート!M30,0)))),0)),0,(IF(BP30=0,IF(F30="無形・ソフトウェア",IF(ROUNDDOWN(VLOOKUP(J30,[1]償却率!$B$4:$C$77,2,FALSE)*台帳シート!M30,0)&gt;=台帳シート!BO30,台帳シート!BO30-0,ROUNDDOWN(VLOOKUP(台帳シート!J30,[1]償却率!$B$4:$C$77,2,FALSE)*台帳シート!M30,0)),IF(H30="1：リース",IF(ROUNDDOWN(VLOOKUP(J30,[1]償却率!$B$4:$C$77,2,FALSE)*台帳シート!M30,0)&gt;=台帳シート!BO30,台帳シート!BO30-0,ROUNDDOWN(VLOOKUP(台帳シート!J30,[1]償却率!$B$4:$C$77,2,FALSE)*台帳シート!M30,0)),IF(ROUNDDOWN(VLOOKUP(J30,[1]償却率!$B$4:$C$77,2,FALSE)*台帳シート!M30,0)&gt;=台帳シート!BO30,台帳シート!BO30-1,ROUNDDOWN(VLOOKUP(台帳シート!J30,[1]償却率!$B$4:$C$77,2,FALSE)*台帳シート!M30,0)))),0)))</f>
        <v>445326</v>
      </c>
      <c r="BS30" s="66">
        <f t="shared" si="11"/>
        <v>8461194</v>
      </c>
      <c r="BT30" s="75">
        <f t="shared" si="6"/>
        <v>1219806</v>
      </c>
      <c r="BU30" s="68"/>
    </row>
    <row r="31" spans="2:73" ht="35.1" customHeight="1" x14ac:dyDescent="0.15">
      <c r="B31" s="69" t="s">
        <v>154</v>
      </c>
      <c r="C31" s="55"/>
      <c r="D31" s="47" t="s">
        <v>155</v>
      </c>
      <c r="E31" s="48" t="s">
        <v>156</v>
      </c>
      <c r="F31" s="49" t="s">
        <v>111</v>
      </c>
      <c r="G31" s="50" t="s">
        <v>157</v>
      </c>
      <c r="H31" s="51" t="s">
        <v>80</v>
      </c>
      <c r="I31" s="50" t="s">
        <v>113</v>
      </c>
      <c r="J31" s="49">
        <v>50</v>
      </c>
      <c r="K31" s="101">
        <v>27026</v>
      </c>
      <c r="L31" s="51"/>
      <c r="M31" s="71">
        <v>19395000</v>
      </c>
      <c r="N31" s="77"/>
      <c r="O31" s="104">
        <v>43555</v>
      </c>
      <c r="P31" s="55"/>
      <c r="Q31" s="55"/>
      <c r="R31" s="55" t="str">
        <f t="shared" si="1"/>
        <v>-</v>
      </c>
      <c r="S31" s="55"/>
      <c r="T31" s="55"/>
      <c r="U31" s="55"/>
      <c r="V31" s="55"/>
      <c r="W31" s="55"/>
      <c r="X31" s="55"/>
      <c r="Y31" s="55">
        <f t="shared" si="9"/>
        <v>-2327400</v>
      </c>
      <c r="Z31" s="55"/>
      <c r="AA31" s="55"/>
      <c r="AB31" s="55"/>
      <c r="AC31" s="55"/>
      <c r="AD31" s="55"/>
      <c r="AE31" s="55"/>
      <c r="AF31" s="55"/>
      <c r="AG31" s="55"/>
      <c r="AH31" s="51" t="s">
        <v>81</v>
      </c>
      <c r="AI31" s="51"/>
      <c r="AJ31" s="51" t="s">
        <v>107</v>
      </c>
      <c r="AK31" s="51"/>
      <c r="AL31" s="51"/>
      <c r="AM31" s="51"/>
      <c r="AN31" s="51"/>
      <c r="AO31" s="51"/>
      <c r="AP31" s="51"/>
      <c r="AQ31" s="57">
        <v>368</v>
      </c>
      <c r="AR31" s="51" t="s">
        <v>83</v>
      </c>
      <c r="AS31" s="51"/>
      <c r="AT31" s="51"/>
      <c r="AU31" s="51"/>
      <c r="AV31" s="51" t="s">
        <v>100</v>
      </c>
      <c r="AW31" s="51"/>
      <c r="AX31" s="58" t="s">
        <v>86</v>
      </c>
      <c r="AY31" s="59"/>
      <c r="AZ31" s="60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72"/>
      <c r="BL31" s="73">
        <f t="shared" si="2"/>
        <v>44</v>
      </c>
      <c r="BM31" s="64">
        <f>+IF(ISERROR(ROUNDDOWN(VLOOKUP(J31,[1]償却率!$B$4:$C$82,2,FALSE)*台帳シート!M31,0)*台帳シート!BL31),0,ROUNDDOWN(VLOOKUP(台帳シート!J31,[1]償却率!$B$4:$C$82,2,FALSE)*台帳シート!M31,0)*台帳シート!BL31)</f>
        <v>17067600</v>
      </c>
      <c r="BN31" s="65">
        <f t="shared" si="7"/>
        <v>17067600</v>
      </c>
      <c r="BO31" s="74">
        <f t="shared" si="3"/>
        <v>2327400</v>
      </c>
      <c r="BP31" s="74">
        <f t="shared" si="4"/>
        <v>-2327400</v>
      </c>
      <c r="BQ31" s="65">
        <f t="shared" si="5"/>
        <v>-19395000</v>
      </c>
      <c r="BR31" s="65">
        <f>IF(ISERROR(IF(BP31=0,IF(F31="無形・ソフトウェア",IF(ROUNDDOWN(VLOOKUP(J31,[1]償却率!$B$4:$C$77,2,FALSE)*台帳シート!M31,0)&gt;=台帳シート!BO31,台帳シート!BO31-0,ROUNDDOWN(VLOOKUP(台帳シート!J31,[1]償却率!$B$4:$C$77,2,FALSE)*台帳シート!M31,0)),IF(H31="1：リース",IF(ROUNDDOWN(VLOOKUP(J31,[1]償却率!$B$4:$C$77,2,FALSE)*台帳シート!M31,0)&gt;=台帳シート!BO31,台帳シート!BO31-0,ROUNDDOWN(VLOOKUP(台帳シート!J31,[1]償却率!$B$4:$C$77,2,FALSE)*台帳シート!M31,0)),IF(ROUNDDOWN(VLOOKUP(J31,[1]償却率!$B$4:$C$77,2,FALSE)*台帳シート!M31,0)&gt;=台帳シート!BO31,台帳シート!BO31-1,ROUNDDOWN(VLOOKUP(台帳シート!J31,[1]償却率!$B$4:$C$77,2,FALSE)*台帳シート!M31,0)))),0)),0,(IF(BP31=0,IF(F31="無形・ソフトウェア",IF(ROUNDDOWN(VLOOKUP(J31,[1]償却率!$B$4:$C$77,2,FALSE)*台帳シート!M31,0)&gt;=台帳シート!BO31,台帳シート!BO31-0,ROUNDDOWN(VLOOKUP(台帳シート!J31,[1]償却率!$B$4:$C$77,2,FALSE)*台帳シート!M31,0)),IF(H31="1：リース",IF(ROUNDDOWN(VLOOKUP(J31,[1]償却率!$B$4:$C$77,2,FALSE)*台帳シート!M31,0)&gt;=台帳シート!BO31,台帳シート!BO31-0,ROUNDDOWN(VLOOKUP(台帳シート!J31,[1]償却率!$B$4:$C$77,2,FALSE)*台帳シート!M31,0)),IF(ROUNDDOWN(VLOOKUP(J31,[1]償却率!$B$4:$C$77,2,FALSE)*台帳シート!M31,0)&gt;=台帳シート!BO31,台帳シート!BO31-1,ROUNDDOWN(VLOOKUP(台帳シート!J31,[1]償却率!$B$4:$C$77,2,FALSE)*台帳シート!M31,0)))),0)))</f>
        <v>0</v>
      </c>
      <c r="BS31" s="66">
        <f>BN31+BQ31+BR31-BP31</f>
        <v>0</v>
      </c>
      <c r="BT31" s="75">
        <f t="shared" si="6"/>
        <v>0</v>
      </c>
      <c r="BU31" s="68"/>
    </row>
    <row r="32" spans="2:73" ht="35.1" customHeight="1" x14ac:dyDescent="0.15">
      <c r="B32" s="69" t="s">
        <v>158</v>
      </c>
      <c r="C32" s="55"/>
      <c r="D32" s="47" t="s">
        <v>159</v>
      </c>
      <c r="E32" s="48" t="s">
        <v>156</v>
      </c>
      <c r="F32" s="49" t="s">
        <v>111</v>
      </c>
      <c r="G32" s="50" t="s">
        <v>160</v>
      </c>
      <c r="H32" s="51" t="s">
        <v>80</v>
      </c>
      <c r="I32" s="50" t="s">
        <v>113</v>
      </c>
      <c r="J32" s="49">
        <v>50</v>
      </c>
      <c r="K32" s="101">
        <v>40613</v>
      </c>
      <c r="L32" s="51"/>
      <c r="M32" s="71">
        <v>114870000</v>
      </c>
      <c r="N32" s="77"/>
      <c r="O32" s="55"/>
      <c r="P32" s="55"/>
      <c r="Q32" s="55"/>
      <c r="R32" s="55" t="str">
        <f t="shared" si="1"/>
        <v>-</v>
      </c>
      <c r="S32" s="55"/>
      <c r="T32" s="55"/>
      <c r="U32" s="55"/>
      <c r="V32" s="55"/>
      <c r="W32" s="55"/>
      <c r="X32" s="55"/>
      <c r="Y32" s="55" t="str">
        <f t="shared" si="9"/>
        <v>-</v>
      </c>
      <c r="Z32" s="55"/>
      <c r="AA32" s="55"/>
      <c r="AB32" s="55"/>
      <c r="AC32" s="55"/>
      <c r="AD32" s="55"/>
      <c r="AE32" s="55"/>
      <c r="AF32" s="55"/>
      <c r="AG32" s="55"/>
      <c r="AH32" s="51" t="s">
        <v>81</v>
      </c>
      <c r="AI32" s="51"/>
      <c r="AJ32" s="51" t="s">
        <v>107</v>
      </c>
      <c r="AK32" s="51"/>
      <c r="AL32" s="51"/>
      <c r="AM32" s="51"/>
      <c r="AN32" s="51"/>
      <c r="AO32" s="51"/>
      <c r="AP32" s="51"/>
      <c r="AQ32" s="57">
        <v>696.55</v>
      </c>
      <c r="AR32" s="51" t="s">
        <v>83</v>
      </c>
      <c r="AS32" s="51"/>
      <c r="AT32" s="51"/>
      <c r="AU32" s="51"/>
      <c r="AV32" s="51" t="s">
        <v>100</v>
      </c>
      <c r="AW32" s="51"/>
      <c r="AX32" s="58" t="s">
        <v>86</v>
      </c>
      <c r="AY32" s="59"/>
      <c r="AZ32" s="60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72"/>
      <c r="BL32" s="73">
        <f t="shared" si="2"/>
        <v>7</v>
      </c>
      <c r="BM32" s="64">
        <f>+IF(ISERROR(ROUNDDOWN(VLOOKUP(J32,[1]償却率!$B$4:$C$82,2,FALSE)*台帳シート!M32,0)*台帳シート!BL32),0,ROUNDDOWN(VLOOKUP(台帳シート!J32,[1]償却率!$B$4:$C$82,2,FALSE)*台帳シート!M32,0)*台帳シート!BL32)</f>
        <v>16081800</v>
      </c>
      <c r="BN32" s="65">
        <f t="shared" si="7"/>
        <v>16081800</v>
      </c>
      <c r="BO32" s="74">
        <f t="shared" si="3"/>
        <v>98788200</v>
      </c>
      <c r="BP32" s="74">
        <f t="shared" si="4"/>
        <v>0</v>
      </c>
      <c r="BQ32" s="65">
        <f t="shared" si="5"/>
        <v>0</v>
      </c>
      <c r="BR32" s="65">
        <f>IF(ISERROR(IF(BP32=0,IF(F32="無形・ソフトウェア",IF(ROUNDDOWN(VLOOKUP(J32,[1]償却率!$B$4:$C$77,2,FALSE)*台帳シート!M32,0)&gt;=台帳シート!BO32,台帳シート!BO32-0,ROUNDDOWN(VLOOKUP(台帳シート!J32,[1]償却率!$B$4:$C$77,2,FALSE)*台帳シート!M32,0)),IF(H32="1：リース",IF(ROUNDDOWN(VLOOKUP(J32,[1]償却率!$B$4:$C$77,2,FALSE)*台帳シート!M32,0)&gt;=台帳シート!BO32,台帳シート!BO32-0,ROUNDDOWN(VLOOKUP(台帳シート!J32,[1]償却率!$B$4:$C$77,2,FALSE)*台帳シート!M32,0)),IF(ROUNDDOWN(VLOOKUP(J32,[1]償却率!$B$4:$C$77,2,FALSE)*台帳シート!M32,0)&gt;=台帳シート!BO32,台帳シート!BO32-1,ROUNDDOWN(VLOOKUP(台帳シート!J32,[1]償却率!$B$4:$C$77,2,FALSE)*台帳シート!M32,0)))),0)),0,(IF(BP32=0,IF(F32="無形・ソフトウェア",IF(ROUNDDOWN(VLOOKUP(J32,[1]償却率!$B$4:$C$77,2,FALSE)*台帳シート!M32,0)&gt;=台帳シート!BO32,台帳シート!BO32-0,ROUNDDOWN(VLOOKUP(台帳シート!J32,[1]償却率!$B$4:$C$77,2,FALSE)*台帳シート!M32,0)),IF(H32="1：リース",IF(ROUNDDOWN(VLOOKUP(J32,[1]償却率!$B$4:$C$77,2,FALSE)*台帳シート!M32,0)&gt;=台帳シート!BO32,台帳シート!BO32-0,ROUNDDOWN(VLOOKUP(台帳シート!J32,[1]償却率!$B$4:$C$77,2,FALSE)*台帳シート!M32,0)),IF(ROUNDDOWN(VLOOKUP(J32,[1]償却率!$B$4:$C$77,2,FALSE)*台帳シート!M32,0)&gt;=台帳シート!BO32,台帳シート!BO32-1,ROUNDDOWN(VLOOKUP(台帳シート!J32,[1]償却率!$B$4:$C$77,2,FALSE)*台帳シート!M32,0)))),0)))</f>
        <v>2297400</v>
      </c>
      <c r="BS32" s="66">
        <f t="shared" ref="BS32:BS34" si="12">BN32+BQ32+BR32-BP32</f>
        <v>18379200</v>
      </c>
      <c r="BT32" s="75">
        <f t="shared" si="6"/>
        <v>96490800</v>
      </c>
      <c r="BU32" s="68"/>
    </row>
    <row r="33" spans="2:73" ht="35.1" customHeight="1" x14ac:dyDescent="0.15">
      <c r="B33" s="69" t="s">
        <v>161</v>
      </c>
      <c r="C33" s="55"/>
      <c r="D33" s="47" t="s">
        <v>162</v>
      </c>
      <c r="E33" s="48" t="s">
        <v>156</v>
      </c>
      <c r="F33" s="49" t="s">
        <v>111</v>
      </c>
      <c r="G33" s="50" t="s">
        <v>163</v>
      </c>
      <c r="H33" s="51" t="s">
        <v>80</v>
      </c>
      <c r="I33" s="50" t="s">
        <v>113</v>
      </c>
      <c r="J33" s="49">
        <v>50</v>
      </c>
      <c r="K33" s="101">
        <v>27049</v>
      </c>
      <c r="L33" s="51"/>
      <c r="M33" s="71">
        <v>15944000</v>
      </c>
      <c r="N33" s="77"/>
      <c r="O33" s="55"/>
      <c r="P33" s="55"/>
      <c r="Q33" s="55"/>
      <c r="R33" s="55" t="str">
        <f t="shared" si="1"/>
        <v>-</v>
      </c>
      <c r="S33" s="55"/>
      <c r="T33" s="55"/>
      <c r="U33" s="55"/>
      <c r="V33" s="55"/>
      <c r="W33" s="55"/>
      <c r="X33" s="55"/>
      <c r="Y33" s="55" t="str">
        <f t="shared" si="9"/>
        <v>-</v>
      </c>
      <c r="Z33" s="55"/>
      <c r="AA33" s="55"/>
      <c r="AB33" s="55"/>
      <c r="AC33" s="55"/>
      <c r="AD33" s="55"/>
      <c r="AE33" s="55"/>
      <c r="AF33" s="55"/>
      <c r="AG33" s="55"/>
      <c r="AH33" s="51" t="s">
        <v>81</v>
      </c>
      <c r="AI33" s="51"/>
      <c r="AJ33" s="51" t="s">
        <v>107</v>
      </c>
      <c r="AK33" s="51"/>
      <c r="AL33" s="51"/>
      <c r="AM33" s="51"/>
      <c r="AN33" s="51"/>
      <c r="AO33" s="51"/>
      <c r="AP33" s="51"/>
      <c r="AQ33" s="57">
        <v>228</v>
      </c>
      <c r="AR33" s="51" t="s">
        <v>83</v>
      </c>
      <c r="AS33" s="51"/>
      <c r="AT33" s="51"/>
      <c r="AU33" s="51"/>
      <c r="AV33" s="51" t="s">
        <v>100</v>
      </c>
      <c r="AW33" s="51"/>
      <c r="AX33" s="58" t="s">
        <v>86</v>
      </c>
      <c r="AY33" s="59"/>
      <c r="AZ33" s="60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72"/>
      <c r="BL33" s="73">
        <f t="shared" si="2"/>
        <v>44</v>
      </c>
      <c r="BM33" s="64">
        <f>+IF(ISERROR(ROUNDDOWN(VLOOKUP(J33,[1]償却率!$B$4:$C$82,2,FALSE)*台帳シート!M33,0)*台帳シート!BL33),0,ROUNDDOWN(VLOOKUP(台帳シート!J33,[1]償却率!$B$4:$C$82,2,FALSE)*台帳シート!M33,0)*台帳シート!BL33)</f>
        <v>14030720</v>
      </c>
      <c r="BN33" s="65">
        <f t="shared" si="7"/>
        <v>14030720</v>
      </c>
      <c r="BO33" s="74">
        <f t="shared" si="3"/>
        <v>1913280</v>
      </c>
      <c r="BP33" s="74">
        <f t="shared" si="4"/>
        <v>0</v>
      </c>
      <c r="BQ33" s="65">
        <f t="shared" si="5"/>
        <v>0</v>
      </c>
      <c r="BR33" s="65">
        <f>IF(ISERROR(IF(BP33=0,IF(F33="無形・ソフトウェア",IF(ROUNDDOWN(VLOOKUP(J33,[1]償却率!$B$4:$C$77,2,FALSE)*台帳シート!M33,0)&gt;=台帳シート!BO33,台帳シート!BO33-0,ROUNDDOWN(VLOOKUP(台帳シート!J33,[1]償却率!$B$4:$C$77,2,FALSE)*台帳シート!M33,0)),IF(H33="1：リース",IF(ROUNDDOWN(VLOOKUP(J33,[1]償却率!$B$4:$C$77,2,FALSE)*台帳シート!M33,0)&gt;=台帳シート!BO33,台帳シート!BO33-0,ROUNDDOWN(VLOOKUP(台帳シート!J33,[1]償却率!$B$4:$C$77,2,FALSE)*台帳シート!M33,0)),IF(ROUNDDOWN(VLOOKUP(J33,[1]償却率!$B$4:$C$77,2,FALSE)*台帳シート!M33,0)&gt;=台帳シート!BO33,台帳シート!BO33-1,ROUNDDOWN(VLOOKUP(台帳シート!J33,[1]償却率!$B$4:$C$77,2,FALSE)*台帳シート!M33,0)))),0)),0,(IF(BP33=0,IF(F33="無形・ソフトウェア",IF(ROUNDDOWN(VLOOKUP(J33,[1]償却率!$B$4:$C$77,2,FALSE)*台帳シート!M33,0)&gt;=台帳シート!BO33,台帳シート!BO33-0,ROUNDDOWN(VLOOKUP(台帳シート!J33,[1]償却率!$B$4:$C$77,2,FALSE)*台帳シート!M33,0)),IF(H33="1：リース",IF(ROUNDDOWN(VLOOKUP(J33,[1]償却率!$B$4:$C$77,2,FALSE)*台帳シート!M33,0)&gt;=台帳シート!BO33,台帳シート!BO33-0,ROUNDDOWN(VLOOKUP(台帳シート!J33,[1]償却率!$B$4:$C$77,2,FALSE)*台帳シート!M33,0)),IF(ROUNDDOWN(VLOOKUP(J33,[1]償却率!$B$4:$C$77,2,FALSE)*台帳シート!M33,0)&gt;=台帳シート!BO33,台帳シート!BO33-1,ROUNDDOWN(VLOOKUP(台帳シート!J33,[1]償却率!$B$4:$C$77,2,FALSE)*台帳シート!M33,0)))),0)))</f>
        <v>318880</v>
      </c>
      <c r="BS33" s="66">
        <f t="shared" si="12"/>
        <v>14349600</v>
      </c>
      <c r="BT33" s="75">
        <f>+BO33+BP33-BR33</f>
        <v>1594400</v>
      </c>
      <c r="BU33" s="68"/>
    </row>
    <row r="34" spans="2:73" ht="35.1" customHeight="1" x14ac:dyDescent="0.15">
      <c r="B34" s="69" t="s">
        <v>164</v>
      </c>
      <c r="C34" s="55"/>
      <c r="D34" s="47" t="s">
        <v>165</v>
      </c>
      <c r="E34" s="48" t="s">
        <v>156</v>
      </c>
      <c r="F34" s="49" t="s">
        <v>111</v>
      </c>
      <c r="G34" s="50" t="s">
        <v>166</v>
      </c>
      <c r="H34" s="51" t="s">
        <v>80</v>
      </c>
      <c r="I34" s="50" t="s">
        <v>113</v>
      </c>
      <c r="J34" s="49">
        <v>50</v>
      </c>
      <c r="K34" s="101">
        <v>26187</v>
      </c>
      <c r="L34" s="51"/>
      <c r="M34" s="71">
        <v>6057000</v>
      </c>
      <c r="N34" s="77"/>
      <c r="O34" s="104">
        <v>43555</v>
      </c>
      <c r="P34" s="55"/>
      <c r="Q34" s="55"/>
      <c r="R34" s="55" t="str">
        <f t="shared" si="1"/>
        <v>-</v>
      </c>
      <c r="S34" s="55"/>
      <c r="T34" s="55"/>
      <c r="U34" s="55"/>
      <c r="V34" s="55"/>
      <c r="W34" s="55"/>
      <c r="X34" s="55"/>
      <c r="Y34" s="55">
        <f t="shared" si="9"/>
        <v>-484560</v>
      </c>
      <c r="Z34" s="55"/>
      <c r="AA34" s="55"/>
      <c r="AB34" s="55"/>
      <c r="AC34" s="55"/>
      <c r="AD34" s="55"/>
      <c r="AE34" s="55"/>
      <c r="AF34" s="55"/>
      <c r="AG34" s="55"/>
      <c r="AH34" s="51" t="s">
        <v>81</v>
      </c>
      <c r="AI34" s="51"/>
      <c r="AJ34" s="51" t="s">
        <v>107</v>
      </c>
      <c r="AK34" s="51"/>
      <c r="AL34" s="51"/>
      <c r="AM34" s="51"/>
      <c r="AN34" s="51"/>
      <c r="AO34" s="51"/>
      <c r="AP34" s="51"/>
      <c r="AQ34" s="57">
        <v>244.22</v>
      </c>
      <c r="AR34" s="51" t="s">
        <v>83</v>
      </c>
      <c r="AS34" s="51"/>
      <c r="AT34" s="51"/>
      <c r="AU34" s="51"/>
      <c r="AV34" s="51" t="s">
        <v>100</v>
      </c>
      <c r="AW34" s="51"/>
      <c r="AX34" s="58" t="s">
        <v>86</v>
      </c>
      <c r="AY34" s="59"/>
      <c r="AZ34" s="60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72"/>
      <c r="BL34" s="73">
        <f t="shared" si="2"/>
        <v>46</v>
      </c>
      <c r="BM34" s="64">
        <f>+IF(ISERROR(ROUNDDOWN(VLOOKUP(J34,[1]償却率!$B$4:$C$82,2,FALSE)*台帳シート!M34,0)*台帳シート!BL34),0,ROUNDDOWN(VLOOKUP(台帳シート!J34,[1]償却率!$B$4:$C$82,2,FALSE)*台帳シート!M34,0)*台帳シート!BL34)</f>
        <v>5572440</v>
      </c>
      <c r="BN34" s="65">
        <f t="shared" si="7"/>
        <v>5572440</v>
      </c>
      <c r="BO34" s="74">
        <f t="shared" si="3"/>
        <v>484560</v>
      </c>
      <c r="BP34" s="74">
        <f t="shared" si="4"/>
        <v>-484560</v>
      </c>
      <c r="BQ34" s="65">
        <f t="shared" si="5"/>
        <v>-6057000</v>
      </c>
      <c r="BR34" s="65">
        <f>IF(ISERROR(IF(BP34=0,IF(F34="無形・ソフトウェア",IF(ROUNDDOWN(VLOOKUP(J34,[1]償却率!$B$4:$C$77,2,FALSE)*台帳シート!M34,0)&gt;=台帳シート!BO34,台帳シート!BO34-0,ROUNDDOWN(VLOOKUP(台帳シート!J34,[1]償却率!$B$4:$C$77,2,FALSE)*台帳シート!M34,0)),IF(H34="1：リース",IF(ROUNDDOWN(VLOOKUP(J34,[1]償却率!$B$4:$C$77,2,FALSE)*台帳シート!M34,0)&gt;=台帳シート!BO34,台帳シート!BO34-0,ROUNDDOWN(VLOOKUP(台帳シート!J34,[1]償却率!$B$4:$C$77,2,FALSE)*台帳シート!M34,0)),IF(ROUNDDOWN(VLOOKUP(J34,[1]償却率!$B$4:$C$77,2,FALSE)*台帳シート!M34,0)&gt;=台帳シート!BO34,台帳シート!BO34-1,ROUNDDOWN(VLOOKUP(台帳シート!J34,[1]償却率!$B$4:$C$77,2,FALSE)*台帳シート!M34,0)))),0)),0,(IF(BP34=0,IF(F34="無形・ソフトウェア",IF(ROUNDDOWN(VLOOKUP(J34,[1]償却率!$B$4:$C$77,2,FALSE)*台帳シート!M34,0)&gt;=台帳シート!BO34,台帳シート!BO34-0,ROUNDDOWN(VLOOKUP(台帳シート!J34,[1]償却率!$B$4:$C$77,2,FALSE)*台帳シート!M34,0)),IF(H34="1：リース",IF(ROUNDDOWN(VLOOKUP(J34,[1]償却率!$B$4:$C$77,2,FALSE)*台帳シート!M34,0)&gt;=台帳シート!BO34,台帳シート!BO34-0,ROUNDDOWN(VLOOKUP(台帳シート!J34,[1]償却率!$B$4:$C$77,2,FALSE)*台帳シート!M34,0)),IF(ROUNDDOWN(VLOOKUP(J34,[1]償却率!$B$4:$C$77,2,FALSE)*台帳シート!M34,0)&gt;=台帳シート!BO34,台帳シート!BO34-1,ROUNDDOWN(VLOOKUP(台帳シート!J34,[1]償却率!$B$4:$C$77,2,FALSE)*台帳シート!M34,0)))),0)))</f>
        <v>0</v>
      </c>
      <c r="BS34" s="66">
        <f t="shared" si="12"/>
        <v>0</v>
      </c>
      <c r="BT34" s="75">
        <f t="shared" si="6"/>
        <v>0</v>
      </c>
      <c r="BU34" s="68"/>
    </row>
    <row r="35" spans="2:73" ht="35.1" customHeight="1" x14ac:dyDescent="0.15">
      <c r="B35" s="69" t="s">
        <v>167</v>
      </c>
      <c r="C35" s="55"/>
      <c r="D35" s="47" t="s">
        <v>168</v>
      </c>
      <c r="E35" s="48" t="s">
        <v>156</v>
      </c>
      <c r="F35" s="49" t="s">
        <v>111</v>
      </c>
      <c r="G35" s="50" t="s">
        <v>169</v>
      </c>
      <c r="H35" s="51" t="s">
        <v>80</v>
      </c>
      <c r="I35" s="50" t="s">
        <v>117</v>
      </c>
      <c r="J35" s="49">
        <v>38</v>
      </c>
      <c r="K35" s="101">
        <v>39156</v>
      </c>
      <c r="L35" s="51"/>
      <c r="M35" s="71">
        <v>48957898</v>
      </c>
      <c r="N35" s="77"/>
      <c r="O35" s="55"/>
      <c r="P35" s="55"/>
      <c r="Q35" s="55"/>
      <c r="R35" s="55" t="str">
        <f t="shared" si="1"/>
        <v>-</v>
      </c>
      <c r="S35" s="55"/>
      <c r="T35" s="55"/>
      <c r="U35" s="55"/>
      <c r="V35" s="55"/>
      <c r="W35" s="55"/>
      <c r="X35" s="55"/>
      <c r="Y35" s="55" t="str">
        <f t="shared" si="9"/>
        <v>-</v>
      </c>
      <c r="Z35" s="55"/>
      <c r="AA35" s="55"/>
      <c r="AB35" s="55"/>
      <c r="AC35" s="55"/>
      <c r="AD35" s="55"/>
      <c r="AE35" s="55"/>
      <c r="AF35" s="55"/>
      <c r="AG35" s="55"/>
      <c r="AH35" s="51" t="s">
        <v>81</v>
      </c>
      <c r="AI35" s="51"/>
      <c r="AJ35" s="51" t="s">
        <v>107</v>
      </c>
      <c r="AK35" s="51"/>
      <c r="AL35" s="51"/>
      <c r="AM35" s="51"/>
      <c r="AN35" s="51"/>
      <c r="AO35" s="51"/>
      <c r="AP35" s="51"/>
      <c r="AQ35" s="57">
        <v>319.85000000000002</v>
      </c>
      <c r="AR35" s="51" t="s">
        <v>83</v>
      </c>
      <c r="AS35" s="51"/>
      <c r="AT35" s="51"/>
      <c r="AU35" s="51"/>
      <c r="AV35" s="51" t="s">
        <v>100</v>
      </c>
      <c r="AW35" s="51"/>
      <c r="AX35" s="58" t="s">
        <v>86</v>
      </c>
      <c r="AY35" s="59"/>
      <c r="AZ35" s="60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72"/>
      <c r="BL35" s="73">
        <f t="shared" si="2"/>
        <v>11</v>
      </c>
      <c r="BM35" s="64">
        <f>+IF(ISERROR(ROUNDDOWN(VLOOKUP(J35,[1]償却率!$B$4:$C$82,2,FALSE)*台帳シート!M35,0)*台帳シート!BL35),0,ROUNDDOWN(VLOOKUP(台帳シート!J35,[1]償却率!$B$4:$C$82,2,FALSE)*台帳シート!M35,0)*台帳シート!BL35)</f>
        <v>14540493</v>
      </c>
      <c r="BN35" s="65">
        <f t="shared" si="7"/>
        <v>14540493</v>
      </c>
      <c r="BO35" s="74">
        <f t="shared" si="3"/>
        <v>34417405</v>
      </c>
      <c r="BP35" s="74">
        <f t="shared" si="4"/>
        <v>0</v>
      </c>
      <c r="BQ35" s="65">
        <f t="shared" si="5"/>
        <v>0</v>
      </c>
      <c r="BR35" s="65">
        <f>IF(ISERROR(IF(BP35=0,IF(F35="無形・ソフトウェア",IF(ROUNDDOWN(VLOOKUP(J35,[1]償却率!$B$4:$C$77,2,FALSE)*台帳シート!M35,0)&gt;=台帳シート!BO35,台帳シート!BO35-0,ROUNDDOWN(VLOOKUP(台帳シート!J35,[1]償却率!$B$4:$C$77,2,FALSE)*台帳シート!M35,0)),IF(H35="1：リース",IF(ROUNDDOWN(VLOOKUP(J35,[1]償却率!$B$4:$C$77,2,FALSE)*台帳シート!M35,0)&gt;=台帳シート!BO35,台帳シート!BO35-0,ROUNDDOWN(VLOOKUP(台帳シート!J35,[1]償却率!$B$4:$C$77,2,FALSE)*台帳シート!M35,0)),IF(ROUNDDOWN(VLOOKUP(J35,[1]償却率!$B$4:$C$77,2,FALSE)*台帳シート!M35,0)&gt;=台帳シート!BO35,台帳シート!BO35-1,ROUNDDOWN(VLOOKUP(台帳シート!J35,[1]償却率!$B$4:$C$77,2,FALSE)*台帳シート!M35,0)))),0)),0,(IF(BP35=0,IF(F35="無形・ソフトウェア",IF(ROUNDDOWN(VLOOKUP(J35,[1]償却率!$B$4:$C$77,2,FALSE)*台帳シート!M35,0)&gt;=台帳シート!BO35,台帳シート!BO35-0,ROUNDDOWN(VLOOKUP(台帳シート!J35,[1]償却率!$B$4:$C$77,2,FALSE)*台帳シート!M35,0)),IF(H35="1：リース",IF(ROUNDDOWN(VLOOKUP(J35,[1]償却率!$B$4:$C$77,2,FALSE)*台帳シート!M35,0)&gt;=台帳シート!BO35,台帳シート!BO35-0,ROUNDDOWN(VLOOKUP(台帳シート!J35,[1]償却率!$B$4:$C$77,2,FALSE)*台帳シート!M35,0)),IF(ROUNDDOWN(VLOOKUP(J35,[1]償却率!$B$4:$C$77,2,FALSE)*台帳シート!M35,0)&gt;=台帳シート!BO35,台帳シート!BO35-1,ROUNDDOWN(VLOOKUP(台帳シート!J35,[1]償却率!$B$4:$C$77,2,FALSE)*台帳シート!M35,0)))),0)))</f>
        <v>1321863</v>
      </c>
      <c r="BS35" s="66">
        <f t="shared" si="11"/>
        <v>15862356</v>
      </c>
      <c r="BT35" s="75">
        <f t="shared" si="6"/>
        <v>33095542</v>
      </c>
      <c r="BU35" s="68"/>
    </row>
    <row r="36" spans="2:73" ht="35.1" customHeight="1" x14ac:dyDescent="0.15">
      <c r="B36" s="69" t="s">
        <v>170</v>
      </c>
      <c r="C36" s="55"/>
      <c r="D36" s="47" t="s">
        <v>171</v>
      </c>
      <c r="E36" s="48" t="s">
        <v>156</v>
      </c>
      <c r="F36" s="49" t="s">
        <v>111</v>
      </c>
      <c r="G36" s="50" t="s">
        <v>172</v>
      </c>
      <c r="H36" s="51" t="s">
        <v>80</v>
      </c>
      <c r="I36" s="50" t="s">
        <v>117</v>
      </c>
      <c r="J36" s="49">
        <v>38</v>
      </c>
      <c r="K36" s="101">
        <v>35397</v>
      </c>
      <c r="L36" s="51"/>
      <c r="M36" s="71">
        <v>39385140</v>
      </c>
      <c r="N36" s="77"/>
      <c r="O36" s="55"/>
      <c r="P36" s="55"/>
      <c r="Q36" s="55"/>
      <c r="R36" s="55" t="str">
        <f t="shared" si="1"/>
        <v>-</v>
      </c>
      <c r="S36" s="55"/>
      <c r="T36" s="55"/>
      <c r="U36" s="55"/>
      <c r="V36" s="55"/>
      <c r="W36" s="55"/>
      <c r="X36" s="55"/>
      <c r="Y36" s="55" t="str">
        <f t="shared" si="9"/>
        <v>-</v>
      </c>
      <c r="Z36" s="55"/>
      <c r="AA36" s="55"/>
      <c r="AB36" s="55"/>
      <c r="AC36" s="55"/>
      <c r="AD36" s="55"/>
      <c r="AE36" s="55"/>
      <c r="AF36" s="55"/>
      <c r="AG36" s="55"/>
      <c r="AH36" s="51" t="s">
        <v>81</v>
      </c>
      <c r="AI36" s="51"/>
      <c r="AJ36" s="51" t="s">
        <v>107</v>
      </c>
      <c r="AK36" s="51"/>
      <c r="AL36" s="51"/>
      <c r="AM36" s="51"/>
      <c r="AN36" s="51"/>
      <c r="AO36" s="51"/>
      <c r="AP36" s="51"/>
      <c r="AQ36" s="57">
        <v>233.33</v>
      </c>
      <c r="AR36" s="51" t="s">
        <v>83</v>
      </c>
      <c r="AS36" s="51"/>
      <c r="AT36" s="51"/>
      <c r="AU36" s="51"/>
      <c r="AV36" s="51" t="s">
        <v>100</v>
      </c>
      <c r="AW36" s="51"/>
      <c r="AX36" s="58" t="s">
        <v>86</v>
      </c>
      <c r="AY36" s="59"/>
      <c r="AZ36" s="60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72"/>
      <c r="BL36" s="73">
        <f t="shared" si="2"/>
        <v>21</v>
      </c>
      <c r="BM36" s="64">
        <f>+IF(ISERROR(ROUNDDOWN(VLOOKUP(J36,[1]償却率!$B$4:$C$82,2,FALSE)*台帳シート!M36,0)*台帳シート!BL36),0,ROUNDDOWN(VLOOKUP(台帳シート!J36,[1]償却率!$B$4:$C$82,2,FALSE)*台帳シート!M36,0)*台帳シート!BL36)</f>
        <v>22331358</v>
      </c>
      <c r="BN36" s="65">
        <f t="shared" si="7"/>
        <v>22331358</v>
      </c>
      <c r="BO36" s="74">
        <f t="shared" si="3"/>
        <v>17053782</v>
      </c>
      <c r="BP36" s="74">
        <f t="shared" si="4"/>
        <v>0</v>
      </c>
      <c r="BQ36" s="65">
        <f t="shared" si="5"/>
        <v>0</v>
      </c>
      <c r="BR36" s="65">
        <f>IF(ISERROR(IF(BP36=0,IF(F36="無形・ソフトウェア",IF(ROUNDDOWN(VLOOKUP(J36,[1]償却率!$B$4:$C$77,2,FALSE)*台帳シート!M36,0)&gt;=台帳シート!BO36,台帳シート!BO36-0,ROUNDDOWN(VLOOKUP(台帳シート!J36,[1]償却率!$B$4:$C$77,2,FALSE)*台帳シート!M36,0)),IF(H36="1：リース",IF(ROUNDDOWN(VLOOKUP(J36,[1]償却率!$B$4:$C$77,2,FALSE)*台帳シート!M36,0)&gt;=台帳シート!BO36,台帳シート!BO36-0,ROUNDDOWN(VLOOKUP(台帳シート!J36,[1]償却率!$B$4:$C$77,2,FALSE)*台帳シート!M36,0)),IF(ROUNDDOWN(VLOOKUP(J36,[1]償却率!$B$4:$C$77,2,FALSE)*台帳シート!M36,0)&gt;=台帳シート!BO36,台帳シート!BO36-1,ROUNDDOWN(VLOOKUP(台帳シート!J36,[1]償却率!$B$4:$C$77,2,FALSE)*台帳シート!M36,0)))),0)),0,(IF(BP36=0,IF(F36="無形・ソフトウェア",IF(ROUNDDOWN(VLOOKUP(J36,[1]償却率!$B$4:$C$77,2,FALSE)*台帳シート!M36,0)&gt;=台帳シート!BO36,台帳シート!BO36-0,ROUNDDOWN(VLOOKUP(台帳シート!J36,[1]償却率!$B$4:$C$77,2,FALSE)*台帳シート!M36,0)),IF(H36="1：リース",IF(ROUNDDOWN(VLOOKUP(J36,[1]償却率!$B$4:$C$77,2,FALSE)*台帳シート!M36,0)&gt;=台帳シート!BO36,台帳シート!BO36-0,ROUNDDOWN(VLOOKUP(台帳シート!J36,[1]償却率!$B$4:$C$77,2,FALSE)*台帳シート!M36,0)),IF(ROUNDDOWN(VLOOKUP(J36,[1]償却率!$B$4:$C$77,2,FALSE)*台帳シート!M36,0)&gt;=台帳シート!BO36,台帳シート!BO36-1,ROUNDDOWN(VLOOKUP(台帳シート!J36,[1]償却率!$B$4:$C$77,2,FALSE)*台帳シート!M36,0)))),0)))</f>
        <v>1063398</v>
      </c>
      <c r="BS36" s="66">
        <f t="shared" si="11"/>
        <v>23394756</v>
      </c>
      <c r="BT36" s="75">
        <f t="shared" si="6"/>
        <v>15990384</v>
      </c>
      <c r="BU36" s="68"/>
    </row>
    <row r="37" spans="2:73" ht="35.1" customHeight="1" x14ac:dyDescent="0.15">
      <c r="B37" s="69" t="s">
        <v>173</v>
      </c>
      <c r="C37" s="55"/>
      <c r="D37" s="47" t="s">
        <v>174</v>
      </c>
      <c r="E37" s="48" t="s">
        <v>156</v>
      </c>
      <c r="F37" s="49" t="s">
        <v>111</v>
      </c>
      <c r="G37" s="50" t="s">
        <v>175</v>
      </c>
      <c r="H37" s="51" t="s">
        <v>80</v>
      </c>
      <c r="I37" s="50" t="s">
        <v>113</v>
      </c>
      <c r="J37" s="49">
        <v>50</v>
      </c>
      <c r="K37" s="101">
        <v>26192</v>
      </c>
      <c r="L37" s="51"/>
      <c r="M37" s="71">
        <v>6029000</v>
      </c>
      <c r="N37" s="77"/>
      <c r="O37" s="55"/>
      <c r="P37" s="55"/>
      <c r="Q37" s="55"/>
      <c r="R37" s="55" t="str">
        <f t="shared" si="1"/>
        <v>-</v>
      </c>
      <c r="S37" s="55"/>
      <c r="T37" s="55"/>
      <c r="U37" s="55"/>
      <c r="V37" s="55"/>
      <c r="W37" s="55"/>
      <c r="X37" s="55"/>
      <c r="Y37" s="55" t="str">
        <f t="shared" si="9"/>
        <v>-</v>
      </c>
      <c r="Z37" s="55"/>
      <c r="AA37" s="55"/>
      <c r="AB37" s="55"/>
      <c r="AC37" s="55"/>
      <c r="AD37" s="55"/>
      <c r="AE37" s="55"/>
      <c r="AF37" s="55"/>
      <c r="AG37" s="55"/>
      <c r="AH37" s="51" t="s">
        <v>81</v>
      </c>
      <c r="AI37" s="51"/>
      <c r="AJ37" s="51" t="s">
        <v>107</v>
      </c>
      <c r="AK37" s="51"/>
      <c r="AL37" s="51"/>
      <c r="AM37" s="51"/>
      <c r="AN37" s="51"/>
      <c r="AO37" s="51"/>
      <c r="AP37" s="51"/>
      <c r="AQ37" s="57">
        <v>244.22</v>
      </c>
      <c r="AR37" s="51" t="s">
        <v>83</v>
      </c>
      <c r="AS37" s="51"/>
      <c r="AT37" s="51"/>
      <c r="AU37" s="51"/>
      <c r="AV37" s="51" t="s">
        <v>100</v>
      </c>
      <c r="AW37" s="51"/>
      <c r="AX37" s="58" t="s">
        <v>86</v>
      </c>
      <c r="AY37" s="59"/>
      <c r="AZ37" s="60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72"/>
      <c r="BL37" s="73">
        <f t="shared" si="2"/>
        <v>46</v>
      </c>
      <c r="BM37" s="64">
        <f>+IF(ISERROR(ROUNDDOWN(VLOOKUP(J37,[1]償却率!$B$4:$C$82,2,FALSE)*台帳シート!M37,0)*台帳シート!BL37),0,ROUNDDOWN(VLOOKUP(台帳シート!J37,[1]償却率!$B$4:$C$82,2,FALSE)*台帳シート!M37,0)*台帳シート!BL37)</f>
        <v>5546680</v>
      </c>
      <c r="BN37" s="65">
        <f t="shared" si="7"/>
        <v>5546680</v>
      </c>
      <c r="BO37" s="74">
        <f t="shared" si="3"/>
        <v>482320</v>
      </c>
      <c r="BP37" s="74">
        <f t="shared" si="4"/>
        <v>0</v>
      </c>
      <c r="BQ37" s="65">
        <f t="shared" si="5"/>
        <v>0</v>
      </c>
      <c r="BR37" s="65">
        <f>IF(ISERROR(IF(BP37=0,IF(F37="無形・ソフトウェア",IF(ROUNDDOWN(VLOOKUP(J37,[1]償却率!$B$4:$C$77,2,FALSE)*台帳シート!M37,0)&gt;=台帳シート!BO37,台帳シート!BO37-0,ROUNDDOWN(VLOOKUP(台帳シート!J37,[1]償却率!$B$4:$C$77,2,FALSE)*台帳シート!M37,0)),IF(H37="1：リース",IF(ROUNDDOWN(VLOOKUP(J37,[1]償却率!$B$4:$C$77,2,FALSE)*台帳シート!M37,0)&gt;=台帳シート!BO37,台帳シート!BO37-0,ROUNDDOWN(VLOOKUP(台帳シート!J37,[1]償却率!$B$4:$C$77,2,FALSE)*台帳シート!M37,0)),IF(ROUNDDOWN(VLOOKUP(J37,[1]償却率!$B$4:$C$77,2,FALSE)*台帳シート!M37,0)&gt;=台帳シート!BO37,台帳シート!BO37-1,ROUNDDOWN(VLOOKUP(台帳シート!J37,[1]償却率!$B$4:$C$77,2,FALSE)*台帳シート!M37,0)))),0)),0,(IF(BP37=0,IF(F37="無形・ソフトウェア",IF(ROUNDDOWN(VLOOKUP(J37,[1]償却率!$B$4:$C$77,2,FALSE)*台帳シート!M37,0)&gt;=台帳シート!BO37,台帳シート!BO37-0,ROUNDDOWN(VLOOKUP(台帳シート!J37,[1]償却率!$B$4:$C$77,2,FALSE)*台帳シート!M37,0)),IF(H37="1：リース",IF(ROUNDDOWN(VLOOKUP(J37,[1]償却率!$B$4:$C$77,2,FALSE)*台帳シート!M37,0)&gt;=台帳シート!BO37,台帳シート!BO37-0,ROUNDDOWN(VLOOKUP(台帳シート!J37,[1]償却率!$B$4:$C$77,2,FALSE)*台帳シート!M37,0)),IF(ROUNDDOWN(VLOOKUP(J37,[1]償却率!$B$4:$C$77,2,FALSE)*台帳シート!M37,0)&gt;=台帳シート!BO37,台帳シート!BO37-1,ROUNDDOWN(VLOOKUP(台帳シート!J37,[1]償却率!$B$4:$C$77,2,FALSE)*台帳シート!M37,0)))),0)))</f>
        <v>120580</v>
      </c>
      <c r="BS37" s="66">
        <f t="shared" si="11"/>
        <v>5667260</v>
      </c>
      <c r="BT37" s="75">
        <f t="shared" si="6"/>
        <v>361740</v>
      </c>
      <c r="BU37" s="68"/>
    </row>
    <row r="38" spans="2:73" ht="35.1" customHeight="1" x14ac:dyDescent="0.15">
      <c r="B38" s="69" t="s">
        <v>176</v>
      </c>
      <c r="C38" s="55"/>
      <c r="D38" s="47" t="s">
        <v>177</v>
      </c>
      <c r="E38" s="48" t="s">
        <v>156</v>
      </c>
      <c r="F38" s="49" t="s">
        <v>111</v>
      </c>
      <c r="G38" s="50" t="s">
        <v>178</v>
      </c>
      <c r="H38" s="51" t="s">
        <v>80</v>
      </c>
      <c r="I38" s="50" t="s">
        <v>113</v>
      </c>
      <c r="J38" s="49">
        <v>50</v>
      </c>
      <c r="K38" s="101">
        <v>29645</v>
      </c>
      <c r="L38" s="51"/>
      <c r="M38" s="71">
        <v>59500000</v>
      </c>
      <c r="N38" s="77"/>
      <c r="O38" s="55"/>
      <c r="P38" s="55"/>
      <c r="Q38" s="55"/>
      <c r="R38" s="55" t="str">
        <f t="shared" si="1"/>
        <v>-</v>
      </c>
      <c r="S38" s="55"/>
      <c r="T38" s="55"/>
      <c r="U38" s="55"/>
      <c r="V38" s="55"/>
      <c r="W38" s="55"/>
      <c r="X38" s="55"/>
      <c r="Y38" s="55" t="str">
        <f t="shared" si="9"/>
        <v>-</v>
      </c>
      <c r="Z38" s="55"/>
      <c r="AA38" s="55"/>
      <c r="AB38" s="55"/>
      <c r="AC38" s="55"/>
      <c r="AD38" s="55"/>
      <c r="AE38" s="55"/>
      <c r="AF38" s="55"/>
      <c r="AG38" s="55"/>
      <c r="AH38" s="51" t="s">
        <v>81</v>
      </c>
      <c r="AI38" s="51"/>
      <c r="AJ38" s="51" t="s">
        <v>107</v>
      </c>
      <c r="AK38" s="51"/>
      <c r="AL38" s="51"/>
      <c r="AM38" s="51"/>
      <c r="AN38" s="51"/>
      <c r="AO38" s="51"/>
      <c r="AP38" s="51"/>
      <c r="AQ38" s="57">
        <v>512.25</v>
      </c>
      <c r="AR38" s="51" t="s">
        <v>83</v>
      </c>
      <c r="AS38" s="51"/>
      <c r="AT38" s="51"/>
      <c r="AU38" s="51"/>
      <c r="AV38" s="51" t="s">
        <v>100</v>
      </c>
      <c r="AW38" s="51"/>
      <c r="AX38" s="58" t="s">
        <v>86</v>
      </c>
      <c r="AY38" s="59"/>
      <c r="AZ38" s="60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72"/>
      <c r="BL38" s="73">
        <f t="shared" si="2"/>
        <v>37</v>
      </c>
      <c r="BM38" s="64">
        <f>+IF(ISERROR(ROUNDDOWN(VLOOKUP(J38,[1]償却率!$B$4:$C$82,2,FALSE)*台帳シート!M38,0)*台帳シート!BL38),0,ROUNDDOWN(VLOOKUP(台帳シート!J38,[1]償却率!$B$4:$C$82,2,FALSE)*台帳シート!M38,0)*台帳シート!BL38)</f>
        <v>44030000</v>
      </c>
      <c r="BN38" s="65">
        <f t="shared" si="7"/>
        <v>44030000</v>
      </c>
      <c r="BO38" s="74">
        <f t="shared" si="3"/>
        <v>15470000</v>
      </c>
      <c r="BP38" s="74">
        <f t="shared" si="4"/>
        <v>0</v>
      </c>
      <c r="BQ38" s="65">
        <f t="shared" si="5"/>
        <v>0</v>
      </c>
      <c r="BR38" s="65">
        <f>IF(ISERROR(IF(BP38=0,IF(F38="無形・ソフトウェア",IF(ROUNDDOWN(VLOOKUP(J38,[1]償却率!$B$4:$C$77,2,FALSE)*台帳シート!M38,0)&gt;=台帳シート!BO38,台帳シート!BO38-0,ROUNDDOWN(VLOOKUP(台帳シート!J38,[1]償却率!$B$4:$C$77,2,FALSE)*台帳シート!M38,0)),IF(H38="1：リース",IF(ROUNDDOWN(VLOOKUP(J38,[1]償却率!$B$4:$C$77,2,FALSE)*台帳シート!M38,0)&gt;=台帳シート!BO38,台帳シート!BO38-0,ROUNDDOWN(VLOOKUP(台帳シート!J38,[1]償却率!$B$4:$C$77,2,FALSE)*台帳シート!M38,0)),IF(ROUNDDOWN(VLOOKUP(J38,[1]償却率!$B$4:$C$77,2,FALSE)*台帳シート!M38,0)&gt;=台帳シート!BO38,台帳シート!BO38-1,ROUNDDOWN(VLOOKUP(台帳シート!J38,[1]償却率!$B$4:$C$77,2,FALSE)*台帳シート!M38,0)))),0)),0,(IF(BP38=0,IF(F38="無形・ソフトウェア",IF(ROUNDDOWN(VLOOKUP(J38,[1]償却率!$B$4:$C$77,2,FALSE)*台帳シート!M38,0)&gt;=台帳シート!BO38,台帳シート!BO38-0,ROUNDDOWN(VLOOKUP(台帳シート!J38,[1]償却率!$B$4:$C$77,2,FALSE)*台帳シート!M38,0)),IF(H38="1：リース",IF(ROUNDDOWN(VLOOKUP(J38,[1]償却率!$B$4:$C$77,2,FALSE)*台帳シート!M38,0)&gt;=台帳シート!BO38,台帳シート!BO38-0,ROUNDDOWN(VLOOKUP(台帳シート!J38,[1]償却率!$B$4:$C$77,2,FALSE)*台帳シート!M38,0)),IF(ROUNDDOWN(VLOOKUP(J38,[1]償却率!$B$4:$C$77,2,FALSE)*台帳シート!M38,0)&gt;=台帳シート!BO38,台帳シート!BO38-1,ROUNDDOWN(VLOOKUP(台帳シート!J38,[1]償却率!$B$4:$C$77,2,FALSE)*台帳シート!M38,0)))),0)))</f>
        <v>1190000</v>
      </c>
      <c r="BS38" s="66">
        <f t="shared" si="11"/>
        <v>45220000</v>
      </c>
      <c r="BT38" s="75">
        <f t="shared" si="6"/>
        <v>14280000</v>
      </c>
      <c r="BU38" s="68"/>
    </row>
    <row r="39" spans="2:73" ht="35.1" customHeight="1" x14ac:dyDescent="0.15">
      <c r="B39" s="69" t="s">
        <v>179</v>
      </c>
      <c r="C39" s="55"/>
      <c r="D39" s="47" t="s">
        <v>180</v>
      </c>
      <c r="E39" s="48" t="s">
        <v>156</v>
      </c>
      <c r="F39" s="49" t="s">
        <v>111</v>
      </c>
      <c r="G39" s="50" t="s">
        <v>181</v>
      </c>
      <c r="H39" s="51" t="s">
        <v>80</v>
      </c>
      <c r="I39" s="50" t="s">
        <v>113</v>
      </c>
      <c r="J39" s="49">
        <v>50</v>
      </c>
      <c r="K39" s="101">
        <v>26988</v>
      </c>
      <c r="L39" s="51"/>
      <c r="M39" s="71">
        <v>12571000</v>
      </c>
      <c r="N39" s="77"/>
      <c r="O39" s="104"/>
      <c r="P39" s="55"/>
      <c r="Q39" s="55"/>
      <c r="R39" s="55" t="str">
        <f t="shared" si="1"/>
        <v>-</v>
      </c>
      <c r="S39" s="55"/>
      <c r="T39" s="55"/>
      <c r="U39" s="55"/>
      <c r="V39" s="55"/>
      <c r="W39" s="55"/>
      <c r="X39" s="55"/>
      <c r="Y39" s="55" t="str">
        <f t="shared" si="9"/>
        <v>-</v>
      </c>
      <c r="Z39" s="55"/>
      <c r="AA39" s="55"/>
      <c r="AB39" s="55"/>
      <c r="AC39" s="55"/>
      <c r="AD39" s="55"/>
      <c r="AE39" s="55"/>
      <c r="AF39" s="55"/>
      <c r="AG39" s="55"/>
      <c r="AH39" s="51" t="s">
        <v>81</v>
      </c>
      <c r="AI39" s="51"/>
      <c r="AJ39" s="51" t="s">
        <v>107</v>
      </c>
      <c r="AK39" s="51"/>
      <c r="AL39" s="51"/>
      <c r="AM39" s="51"/>
      <c r="AN39" s="51"/>
      <c r="AO39" s="51"/>
      <c r="AP39" s="51"/>
      <c r="AQ39" s="57">
        <v>228</v>
      </c>
      <c r="AR39" s="51" t="s">
        <v>83</v>
      </c>
      <c r="AS39" s="51"/>
      <c r="AT39" s="51"/>
      <c r="AU39" s="51"/>
      <c r="AV39" s="51" t="s">
        <v>100</v>
      </c>
      <c r="AW39" s="51"/>
      <c r="AX39" s="58" t="s">
        <v>86</v>
      </c>
      <c r="AY39" s="59"/>
      <c r="AZ39" s="60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72"/>
      <c r="BL39" s="73">
        <f t="shared" si="2"/>
        <v>44</v>
      </c>
      <c r="BM39" s="64">
        <f>+IF(ISERROR(ROUNDDOWN(VLOOKUP(J39,[1]償却率!$B$4:$C$82,2,FALSE)*台帳シート!M39,0)*台帳シート!BL39),0,ROUNDDOWN(VLOOKUP(台帳シート!J39,[1]償却率!$B$4:$C$82,2,FALSE)*台帳シート!M39,0)*台帳シート!BL39)</f>
        <v>11062480</v>
      </c>
      <c r="BN39" s="65">
        <f t="shared" si="7"/>
        <v>11062480</v>
      </c>
      <c r="BO39" s="74">
        <f t="shared" si="3"/>
        <v>1508520</v>
      </c>
      <c r="BP39" s="74">
        <f t="shared" si="4"/>
        <v>0</v>
      </c>
      <c r="BQ39" s="65">
        <f t="shared" si="5"/>
        <v>0</v>
      </c>
      <c r="BR39" s="65">
        <f>IF(ISERROR(IF(BP39=0,IF(F39="無形・ソフトウェア",IF(ROUNDDOWN(VLOOKUP(J39,[1]償却率!$B$4:$C$77,2,FALSE)*台帳シート!M39,0)&gt;=台帳シート!BO39,台帳シート!BO39-0,ROUNDDOWN(VLOOKUP(台帳シート!J39,[1]償却率!$B$4:$C$77,2,FALSE)*台帳シート!M39,0)),IF(H39="1：リース",IF(ROUNDDOWN(VLOOKUP(J39,[1]償却率!$B$4:$C$77,2,FALSE)*台帳シート!M39,0)&gt;=台帳シート!BO39,台帳シート!BO39-0,ROUNDDOWN(VLOOKUP(台帳シート!J39,[1]償却率!$B$4:$C$77,2,FALSE)*台帳シート!M39,0)),IF(ROUNDDOWN(VLOOKUP(J39,[1]償却率!$B$4:$C$77,2,FALSE)*台帳シート!M39,0)&gt;=台帳シート!BO39,台帳シート!BO39-1,ROUNDDOWN(VLOOKUP(台帳シート!J39,[1]償却率!$B$4:$C$77,2,FALSE)*台帳シート!M39,0)))),0)),0,(IF(BP39=0,IF(F39="無形・ソフトウェア",IF(ROUNDDOWN(VLOOKUP(J39,[1]償却率!$B$4:$C$77,2,FALSE)*台帳シート!M39,0)&gt;=台帳シート!BO39,台帳シート!BO39-0,ROUNDDOWN(VLOOKUP(台帳シート!J39,[1]償却率!$B$4:$C$77,2,FALSE)*台帳シート!M39,0)),IF(H39="1：リース",IF(ROUNDDOWN(VLOOKUP(J39,[1]償却率!$B$4:$C$77,2,FALSE)*台帳シート!M39,0)&gt;=台帳シート!BO39,台帳シート!BO39-0,ROUNDDOWN(VLOOKUP(台帳シート!J39,[1]償却率!$B$4:$C$77,2,FALSE)*台帳シート!M39,0)),IF(ROUNDDOWN(VLOOKUP(J39,[1]償却率!$B$4:$C$77,2,FALSE)*台帳シート!M39,0)&gt;=台帳シート!BO39,台帳シート!BO39-1,ROUNDDOWN(VLOOKUP(台帳シート!J39,[1]償却率!$B$4:$C$77,2,FALSE)*台帳シート!M39,0)))),0)))</f>
        <v>251420</v>
      </c>
      <c r="BS39" s="66">
        <f t="shared" si="11"/>
        <v>11313900</v>
      </c>
      <c r="BT39" s="75">
        <f t="shared" si="6"/>
        <v>1257100</v>
      </c>
      <c r="BU39" s="68"/>
    </row>
    <row r="40" spans="2:73" ht="35.1" customHeight="1" x14ac:dyDescent="0.15">
      <c r="B40" s="69" t="s">
        <v>182</v>
      </c>
      <c r="C40" s="55"/>
      <c r="D40" s="47" t="s">
        <v>183</v>
      </c>
      <c r="E40" s="48" t="s">
        <v>156</v>
      </c>
      <c r="F40" s="49" t="s">
        <v>111</v>
      </c>
      <c r="G40" s="50" t="s">
        <v>184</v>
      </c>
      <c r="H40" s="51" t="s">
        <v>80</v>
      </c>
      <c r="I40" s="50" t="s">
        <v>113</v>
      </c>
      <c r="J40" s="49">
        <v>50</v>
      </c>
      <c r="K40" s="101">
        <v>26988</v>
      </c>
      <c r="L40" s="51"/>
      <c r="M40" s="71">
        <v>12571000</v>
      </c>
      <c r="N40" s="77"/>
      <c r="O40" s="104">
        <v>43555</v>
      </c>
      <c r="P40" s="55"/>
      <c r="Q40" s="55"/>
      <c r="R40" s="55" t="str">
        <f t="shared" si="1"/>
        <v>-</v>
      </c>
      <c r="S40" s="55"/>
      <c r="T40" s="55"/>
      <c r="U40" s="55"/>
      <c r="V40" s="55"/>
      <c r="W40" s="55"/>
      <c r="X40" s="55"/>
      <c r="Y40" s="55">
        <f t="shared" si="9"/>
        <v>-1508520</v>
      </c>
      <c r="Z40" s="55"/>
      <c r="AA40" s="55"/>
      <c r="AB40" s="55"/>
      <c r="AC40" s="55"/>
      <c r="AD40" s="55"/>
      <c r="AE40" s="55"/>
      <c r="AF40" s="55"/>
      <c r="AG40" s="55"/>
      <c r="AH40" s="51" t="s">
        <v>81</v>
      </c>
      <c r="AI40" s="51"/>
      <c r="AJ40" s="51" t="s">
        <v>107</v>
      </c>
      <c r="AK40" s="51"/>
      <c r="AL40" s="51"/>
      <c r="AM40" s="51"/>
      <c r="AN40" s="51"/>
      <c r="AO40" s="51"/>
      <c r="AP40" s="51"/>
      <c r="AQ40" s="57">
        <v>228</v>
      </c>
      <c r="AR40" s="51" t="s">
        <v>83</v>
      </c>
      <c r="AS40" s="51"/>
      <c r="AT40" s="51"/>
      <c r="AU40" s="51"/>
      <c r="AV40" s="51" t="s">
        <v>100</v>
      </c>
      <c r="AW40" s="51"/>
      <c r="AX40" s="58" t="s">
        <v>86</v>
      </c>
      <c r="AY40" s="59"/>
      <c r="AZ40" s="60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72"/>
      <c r="BL40" s="73">
        <f t="shared" si="2"/>
        <v>44</v>
      </c>
      <c r="BM40" s="64">
        <f>+IF(ISERROR(ROUNDDOWN(VLOOKUP(J40,[1]償却率!$B$4:$C$82,2,FALSE)*台帳シート!M40,0)*台帳シート!BL40),0,ROUNDDOWN(VLOOKUP(台帳シート!J40,[1]償却率!$B$4:$C$82,2,FALSE)*台帳シート!M40,0)*台帳シート!BL40)</f>
        <v>11062480</v>
      </c>
      <c r="BN40" s="65">
        <f t="shared" si="7"/>
        <v>11062480</v>
      </c>
      <c r="BO40" s="74">
        <f t="shared" si="3"/>
        <v>1508520</v>
      </c>
      <c r="BP40" s="74">
        <f t="shared" si="4"/>
        <v>-1508520</v>
      </c>
      <c r="BQ40" s="65">
        <f t="shared" si="5"/>
        <v>-12571000</v>
      </c>
      <c r="BR40" s="65">
        <f>IF(ISERROR(IF(BP40=0,IF(F40="無形・ソフトウェア",IF(ROUNDDOWN(VLOOKUP(J40,[1]償却率!$B$4:$C$77,2,FALSE)*台帳シート!M40,0)&gt;=台帳シート!BO40,台帳シート!BO40-0,ROUNDDOWN(VLOOKUP(台帳シート!J40,[1]償却率!$B$4:$C$77,2,FALSE)*台帳シート!M40,0)),IF(H40="1：リース",IF(ROUNDDOWN(VLOOKUP(J40,[1]償却率!$B$4:$C$77,2,FALSE)*台帳シート!M40,0)&gt;=台帳シート!BO40,台帳シート!BO40-0,ROUNDDOWN(VLOOKUP(台帳シート!J40,[1]償却率!$B$4:$C$77,2,FALSE)*台帳シート!M40,0)),IF(ROUNDDOWN(VLOOKUP(J40,[1]償却率!$B$4:$C$77,2,FALSE)*台帳シート!M40,0)&gt;=台帳シート!BO40,台帳シート!BO40-1,ROUNDDOWN(VLOOKUP(台帳シート!J40,[1]償却率!$B$4:$C$77,2,FALSE)*台帳シート!M40,0)))),0)),0,(IF(BP40=0,IF(F40="無形・ソフトウェア",IF(ROUNDDOWN(VLOOKUP(J40,[1]償却率!$B$4:$C$77,2,FALSE)*台帳シート!M40,0)&gt;=台帳シート!BO40,台帳シート!BO40-0,ROUNDDOWN(VLOOKUP(台帳シート!J40,[1]償却率!$B$4:$C$77,2,FALSE)*台帳シート!M40,0)),IF(H40="1：リース",IF(ROUNDDOWN(VLOOKUP(J40,[1]償却率!$B$4:$C$77,2,FALSE)*台帳シート!M40,0)&gt;=台帳シート!BO40,台帳シート!BO40-0,ROUNDDOWN(VLOOKUP(台帳シート!J40,[1]償却率!$B$4:$C$77,2,FALSE)*台帳シート!M40,0)),IF(ROUNDDOWN(VLOOKUP(J40,[1]償却率!$B$4:$C$77,2,FALSE)*台帳シート!M40,0)&gt;=台帳シート!BO40,台帳シート!BO40-1,ROUNDDOWN(VLOOKUP(台帳シート!J40,[1]償却率!$B$4:$C$77,2,FALSE)*台帳シート!M40,0)))),0)))</f>
        <v>0</v>
      </c>
      <c r="BS40" s="66">
        <f>BN40+BQ40+BR40-BP40</f>
        <v>0</v>
      </c>
      <c r="BT40" s="75">
        <f t="shared" si="6"/>
        <v>0</v>
      </c>
      <c r="BU40" s="68"/>
    </row>
    <row r="41" spans="2:73" ht="35.1" customHeight="1" x14ac:dyDescent="0.15">
      <c r="B41" s="69" t="s">
        <v>185</v>
      </c>
      <c r="C41" s="55"/>
      <c r="D41" s="47" t="s">
        <v>186</v>
      </c>
      <c r="E41" s="48" t="s">
        <v>156</v>
      </c>
      <c r="F41" s="49" t="s">
        <v>111</v>
      </c>
      <c r="G41" s="50" t="s">
        <v>187</v>
      </c>
      <c r="H41" s="51" t="s">
        <v>80</v>
      </c>
      <c r="I41" s="50" t="s">
        <v>113</v>
      </c>
      <c r="J41" s="49">
        <v>50</v>
      </c>
      <c r="K41" s="101">
        <v>27784</v>
      </c>
      <c r="L41" s="51"/>
      <c r="M41" s="71">
        <v>11350000</v>
      </c>
      <c r="N41" s="77"/>
      <c r="O41" s="104">
        <v>43555</v>
      </c>
      <c r="P41" s="55"/>
      <c r="Q41" s="55"/>
      <c r="R41" s="55" t="str">
        <f t="shared" si="1"/>
        <v>-</v>
      </c>
      <c r="S41" s="55"/>
      <c r="T41" s="55"/>
      <c r="U41" s="55"/>
      <c r="V41" s="55"/>
      <c r="W41" s="55"/>
      <c r="X41" s="55"/>
      <c r="Y41" s="55">
        <f t="shared" si="9"/>
        <v>-1816000</v>
      </c>
      <c r="Z41" s="55"/>
      <c r="AA41" s="55"/>
      <c r="AB41" s="55"/>
      <c r="AC41" s="55"/>
      <c r="AD41" s="55"/>
      <c r="AE41" s="55"/>
      <c r="AF41" s="55"/>
      <c r="AG41" s="55"/>
      <c r="AH41" s="51" t="s">
        <v>81</v>
      </c>
      <c r="AI41" s="51"/>
      <c r="AJ41" s="51" t="s">
        <v>107</v>
      </c>
      <c r="AK41" s="51"/>
      <c r="AL41" s="51"/>
      <c r="AM41" s="51"/>
      <c r="AN41" s="51"/>
      <c r="AO41" s="51"/>
      <c r="AP41" s="51"/>
      <c r="AQ41" s="57">
        <v>96</v>
      </c>
      <c r="AR41" s="51" t="s">
        <v>83</v>
      </c>
      <c r="AS41" s="51"/>
      <c r="AT41" s="51"/>
      <c r="AU41" s="51"/>
      <c r="AV41" s="51" t="s">
        <v>100</v>
      </c>
      <c r="AW41" s="51"/>
      <c r="AX41" s="58" t="s">
        <v>86</v>
      </c>
      <c r="AY41" s="59"/>
      <c r="AZ41" s="60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72"/>
      <c r="BL41" s="73">
        <f t="shared" si="2"/>
        <v>42</v>
      </c>
      <c r="BM41" s="64">
        <f>+IF(ISERROR(ROUNDDOWN(VLOOKUP(J41,[1]償却率!$B$4:$C$82,2,FALSE)*台帳シート!M41,0)*台帳シート!BL41),0,ROUNDDOWN(VLOOKUP(台帳シート!J41,[1]償却率!$B$4:$C$82,2,FALSE)*台帳シート!M41,0)*台帳シート!BL41)</f>
        <v>9534000</v>
      </c>
      <c r="BN41" s="65">
        <f t="shared" si="7"/>
        <v>9534000</v>
      </c>
      <c r="BO41" s="74">
        <f t="shared" si="3"/>
        <v>1816000</v>
      </c>
      <c r="BP41" s="74">
        <f t="shared" si="4"/>
        <v>-1816000</v>
      </c>
      <c r="BQ41" s="65">
        <f t="shared" si="5"/>
        <v>-11350000</v>
      </c>
      <c r="BR41" s="65">
        <f>IF(ISERROR(IF(BP41=0,IF(F41="無形・ソフトウェア",IF(ROUNDDOWN(VLOOKUP(J41,[1]償却率!$B$4:$C$77,2,FALSE)*台帳シート!M41,0)&gt;=台帳シート!BO41,台帳シート!BO41-0,ROUNDDOWN(VLOOKUP(台帳シート!J41,[1]償却率!$B$4:$C$77,2,FALSE)*台帳シート!M41,0)),IF(H41="1：リース",IF(ROUNDDOWN(VLOOKUP(J41,[1]償却率!$B$4:$C$77,2,FALSE)*台帳シート!M41,0)&gt;=台帳シート!BO41,台帳シート!BO41-0,ROUNDDOWN(VLOOKUP(台帳シート!J41,[1]償却率!$B$4:$C$77,2,FALSE)*台帳シート!M41,0)),IF(ROUNDDOWN(VLOOKUP(J41,[1]償却率!$B$4:$C$77,2,FALSE)*台帳シート!M41,0)&gt;=台帳シート!BO41,台帳シート!BO41-1,ROUNDDOWN(VLOOKUP(台帳シート!J41,[1]償却率!$B$4:$C$77,2,FALSE)*台帳シート!M41,0)))),0)),0,(IF(BP41=0,IF(F41="無形・ソフトウェア",IF(ROUNDDOWN(VLOOKUP(J41,[1]償却率!$B$4:$C$77,2,FALSE)*台帳シート!M41,0)&gt;=台帳シート!BO41,台帳シート!BO41-0,ROUNDDOWN(VLOOKUP(台帳シート!J41,[1]償却率!$B$4:$C$77,2,FALSE)*台帳シート!M41,0)),IF(H41="1：リース",IF(ROUNDDOWN(VLOOKUP(J41,[1]償却率!$B$4:$C$77,2,FALSE)*台帳シート!M41,0)&gt;=台帳シート!BO41,台帳シート!BO41-0,ROUNDDOWN(VLOOKUP(台帳シート!J41,[1]償却率!$B$4:$C$77,2,FALSE)*台帳シート!M41,0)),IF(ROUNDDOWN(VLOOKUP(J41,[1]償却率!$B$4:$C$77,2,FALSE)*台帳シート!M41,0)&gt;=台帳シート!BO41,台帳シート!BO41-1,ROUNDDOWN(VLOOKUP(台帳シート!J41,[1]償却率!$B$4:$C$77,2,FALSE)*台帳シート!M41,0)))),0)))</f>
        <v>0</v>
      </c>
      <c r="BS41" s="66">
        <f>BN41+BQ41+BR41-BP41</f>
        <v>0</v>
      </c>
      <c r="BT41" s="75">
        <f t="shared" si="6"/>
        <v>0</v>
      </c>
      <c r="BU41" s="68"/>
    </row>
    <row r="42" spans="2:73" ht="35.1" customHeight="1" x14ac:dyDescent="0.15">
      <c r="B42" s="69" t="s">
        <v>188</v>
      </c>
      <c r="C42" s="55"/>
      <c r="D42" s="47" t="s">
        <v>189</v>
      </c>
      <c r="E42" s="48" t="s">
        <v>156</v>
      </c>
      <c r="F42" s="49" t="s">
        <v>111</v>
      </c>
      <c r="G42" s="50" t="s">
        <v>190</v>
      </c>
      <c r="H42" s="51" t="s">
        <v>80</v>
      </c>
      <c r="I42" s="50" t="s">
        <v>117</v>
      </c>
      <c r="J42" s="102">
        <v>38</v>
      </c>
      <c r="K42" s="101">
        <v>35724</v>
      </c>
      <c r="L42" s="51"/>
      <c r="M42" s="71">
        <v>47092500</v>
      </c>
      <c r="N42" s="77"/>
      <c r="O42" s="55"/>
      <c r="P42" s="55"/>
      <c r="Q42" s="55"/>
      <c r="R42" s="55" t="str">
        <f t="shared" si="1"/>
        <v>-</v>
      </c>
      <c r="S42" s="55"/>
      <c r="T42" s="55"/>
      <c r="U42" s="55"/>
      <c r="V42" s="55"/>
      <c r="W42" s="55"/>
      <c r="X42" s="55"/>
      <c r="Y42" s="55" t="str">
        <f t="shared" si="9"/>
        <v>-</v>
      </c>
      <c r="Z42" s="55"/>
      <c r="AA42" s="55"/>
      <c r="AB42" s="55"/>
      <c r="AC42" s="55"/>
      <c r="AD42" s="55"/>
      <c r="AE42" s="55"/>
      <c r="AF42" s="55"/>
      <c r="AG42" s="55"/>
      <c r="AH42" s="51" t="s">
        <v>81</v>
      </c>
      <c r="AI42" s="51"/>
      <c r="AJ42" s="51" t="s">
        <v>107</v>
      </c>
      <c r="AK42" s="51"/>
      <c r="AL42" s="51"/>
      <c r="AM42" s="51"/>
      <c r="AN42" s="51"/>
      <c r="AO42" s="51"/>
      <c r="AP42" s="51"/>
      <c r="AQ42" s="57">
        <v>257.2</v>
      </c>
      <c r="AR42" s="51" t="s">
        <v>83</v>
      </c>
      <c r="AS42" s="51"/>
      <c r="AT42" s="51"/>
      <c r="AU42" s="51"/>
      <c r="AV42" s="51" t="s">
        <v>100</v>
      </c>
      <c r="AW42" s="51"/>
      <c r="AX42" s="58" t="s">
        <v>86</v>
      </c>
      <c r="AY42" s="59"/>
      <c r="AZ42" s="60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72"/>
      <c r="BL42" s="73">
        <f t="shared" si="2"/>
        <v>20</v>
      </c>
      <c r="BM42" s="64">
        <f>+IF(ISERROR(ROUNDDOWN(VLOOKUP(J42,[1]償却率!$B$4:$C$82,2,FALSE)*台帳シート!M42,0)*台帳シート!BL42),0,ROUNDDOWN(VLOOKUP(台帳シート!J42,[1]償却率!$B$4:$C$82,2,FALSE)*台帳シート!M42,0)*台帳シート!BL42)</f>
        <v>25429940</v>
      </c>
      <c r="BN42" s="65">
        <f t="shared" si="7"/>
        <v>25429940</v>
      </c>
      <c r="BO42" s="74">
        <f t="shared" si="3"/>
        <v>21662560</v>
      </c>
      <c r="BP42" s="74">
        <f t="shared" si="4"/>
        <v>0</v>
      </c>
      <c r="BQ42" s="65">
        <f t="shared" si="5"/>
        <v>0</v>
      </c>
      <c r="BR42" s="65">
        <f>IF(ISERROR(IF(BP42=0,IF(F42="無形・ソフトウェア",IF(ROUNDDOWN(VLOOKUP(J42,[1]償却率!$B$4:$C$77,2,FALSE)*台帳シート!M42,0)&gt;=台帳シート!BO42,台帳シート!BO42-0,ROUNDDOWN(VLOOKUP(台帳シート!J42,[1]償却率!$B$4:$C$77,2,FALSE)*台帳シート!M42,0)),IF(H42="1：リース",IF(ROUNDDOWN(VLOOKUP(J42,[1]償却率!$B$4:$C$77,2,FALSE)*台帳シート!M42,0)&gt;=台帳シート!BO42,台帳シート!BO42-0,ROUNDDOWN(VLOOKUP(台帳シート!J42,[1]償却率!$B$4:$C$77,2,FALSE)*台帳シート!M42,0)),IF(ROUNDDOWN(VLOOKUP(J42,[1]償却率!$B$4:$C$77,2,FALSE)*台帳シート!M42,0)&gt;=台帳シート!BO42,台帳シート!BO42-1,ROUNDDOWN(VLOOKUP(台帳シート!J42,[1]償却率!$B$4:$C$77,2,FALSE)*台帳シート!M42,0)))),0)),0,(IF(BP42=0,IF(F42="無形・ソフトウェア",IF(ROUNDDOWN(VLOOKUP(J42,[1]償却率!$B$4:$C$77,2,FALSE)*台帳シート!M42,0)&gt;=台帳シート!BO42,台帳シート!BO42-0,ROUNDDOWN(VLOOKUP(台帳シート!J42,[1]償却率!$B$4:$C$77,2,FALSE)*台帳シート!M42,0)),IF(H42="1：リース",IF(ROUNDDOWN(VLOOKUP(J42,[1]償却率!$B$4:$C$77,2,FALSE)*台帳シート!M42,0)&gt;=台帳シート!BO42,台帳シート!BO42-0,ROUNDDOWN(VLOOKUP(台帳シート!J42,[1]償却率!$B$4:$C$77,2,FALSE)*台帳シート!M42,0)),IF(ROUNDDOWN(VLOOKUP(J42,[1]償却率!$B$4:$C$77,2,FALSE)*台帳シート!M42,0)&gt;=台帳シート!BO42,台帳シート!BO42-1,ROUNDDOWN(VLOOKUP(台帳シート!J42,[1]償却率!$B$4:$C$77,2,FALSE)*台帳シート!M42,0)))),0)))</f>
        <v>1271497</v>
      </c>
      <c r="BS42" s="66">
        <f t="shared" si="11"/>
        <v>26701437</v>
      </c>
      <c r="BT42" s="75">
        <f t="shared" si="6"/>
        <v>20391063</v>
      </c>
      <c r="BU42" s="68"/>
    </row>
    <row r="43" spans="2:73" ht="35.1" customHeight="1" x14ac:dyDescent="0.15">
      <c r="B43" s="69" t="s">
        <v>191</v>
      </c>
      <c r="C43" s="55"/>
      <c r="D43" s="47" t="s">
        <v>192</v>
      </c>
      <c r="E43" s="48" t="s">
        <v>156</v>
      </c>
      <c r="F43" s="49" t="s">
        <v>111</v>
      </c>
      <c r="G43" s="50" t="s">
        <v>193</v>
      </c>
      <c r="H43" s="51" t="s">
        <v>80</v>
      </c>
      <c r="I43" s="50" t="s">
        <v>194</v>
      </c>
      <c r="J43" s="102">
        <v>41</v>
      </c>
      <c r="K43" s="101">
        <v>27118</v>
      </c>
      <c r="L43" s="51"/>
      <c r="M43" s="71">
        <v>460000</v>
      </c>
      <c r="N43" s="77"/>
      <c r="O43" s="105">
        <v>43555</v>
      </c>
      <c r="P43" s="55"/>
      <c r="Q43" s="55"/>
      <c r="R43" s="55" t="str">
        <f t="shared" si="1"/>
        <v>-</v>
      </c>
      <c r="S43" s="55"/>
      <c r="T43" s="55"/>
      <c r="U43" s="55"/>
      <c r="V43" s="55"/>
      <c r="W43" s="55"/>
      <c r="X43" s="55"/>
      <c r="Y43" s="55">
        <f t="shared" si="9"/>
        <v>-1</v>
      </c>
      <c r="Z43" s="55"/>
      <c r="AA43" s="55"/>
      <c r="AB43" s="55"/>
      <c r="AC43" s="55"/>
      <c r="AD43" s="55"/>
      <c r="AE43" s="55"/>
      <c r="AF43" s="55"/>
      <c r="AG43" s="55"/>
      <c r="AH43" s="51" t="s">
        <v>81</v>
      </c>
      <c r="AI43" s="51"/>
      <c r="AJ43" s="51" t="s">
        <v>107</v>
      </c>
      <c r="AK43" s="51"/>
      <c r="AL43" s="51"/>
      <c r="AM43" s="51"/>
      <c r="AN43" s="51"/>
      <c r="AO43" s="51"/>
      <c r="AP43" s="51"/>
      <c r="AQ43" s="57">
        <v>4</v>
      </c>
      <c r="AR43" s="51" t="s">
        <v>83</v>
      </c>
      <c r="AS43" s="51"/>
      <c r="AT43" s="51"/>
      <c r="AU43" s="51"/>
      <c r="AV43" s="51" t="s">
        <v>100</v>
      </c>
      <c r="AW43" s="51"/>
      <c r="AX43" s="58" t="s">
        <v>86</v>
      </c>
      <c r="AY43" s="59"/>
      <c r="AZ43" s="60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72"/>
      <c r="BL43" s="73">
        <f t="shared" si="2"/>
        <v>44</v>
      </c>
      <c r="BM43" s="64">
        <f>+IF(ISERROR(ROUNDDOWN(VLOOKUP(J43,[1]償却率!$B$4:$C$82,2,FALSE)*台帳シート!M43,0)*台帳シート!BL43),0,ROUNDDOWN(VLOOKUP(台帳シート!J43,[1]償却率!$B$4:$C$82,2,FALSE)*台帳シート!M43,0)*台帳シート!BL43)</f>
        <v>506000</v>
      </c>
      <c r="BN43" s="65">
        <f t="shared" si="7"/>
        <v>459999</v>
      </c>
      <c r="BO43" s="74">
        <f t="shared" si="3"/>
        <v>1</v>
      </c>
      <c r="BP43" s="74">
        <f t="shared" si="4"/>
        <v>-1</v>
      </c>
      <c r="BQ43" s="65">
        <f t="shared" si="5"/>
        <v>-460000</v>
      </c>
      <c r="BR43" s="65">
        <f>IF(ISERROR(IF(BP43=0,IF(F43="無形・ソフトウェア",IF(ROUNDDOWN(VLOOKUP(J43,[1]償却率!$B$4:$C$77,2,FALSE)*台帳シート!M43,0)&gt;=台帳シート!BO43,台帳シート!BO43-0,ROUNDDOWN(VLOOKUP(台帳シート!J43,[1]償却率!$B$4:$C$77,2,FALSE)*台帳シート!M43,0)),IF(H43="1：リース",IF(ROUNDDOWN(VLOOKUP(J43,[1]償却率!$B$4:$C$77,2,FALSE)*台帳シート!M43,0)&gt;=台帳シート!BO43,台帳シート!BO43-0,ROUNDDOWN(VLOOKUP(台帳シート!J43,[1]償却率!$B$4:$C$77,2,FALSE)*台帳シート!M43,0)),IF(ROUNDDOWN(VLOOKUP(J43,[1]償却率!$B$4:$C$77,2,FALSE)*台帳シート!M43,0)&gt;=台帳シート!BO43,台帳シート!BO43-1,ROUNDDOWN(VLOOKUP(台帳シート!J43,[1]償却率!$B$4:$C$77,2,FALSE)*台帳シート!M43,0)))),0)),0,(IF(BP43=0,IF(F43="無形・ソフトウェア",IF(ROUNDDOWN(VLOOKUP(J43,[1]償却率!$B$4:$C$77,2,FALSE)*台帳シート!M43,0)&gt;=台帳シート!BO43,台帳シート!BO43-0,ROUNDDOWN(VLOOKUP(台帳シート!J43,[1]償却率!$B$4:$C$77,2,FALSE)*台帳シート!M43,0)),IF(H43="1：リース",IF(ROUNDDOWN(VLOOKUP(J43,[1]償却率!$B$4:$C$77,2,FALSE)*台帳シート!M43,0)&gt;=台帳シート!BO43,台帳シート!BO43-0,ROUNDDOWN(VLOOKUP(台帳シート!J43,[1]償却率!$B$4:$C$77,2,FALSE)*台帳シート!M43,0)),IF(ROUNDDOWN(VLOOKUP(J43,[1]償却率!$B$4:$C$77,2,FALSE)*台帳シート!M43,0)&gt;=台帳シート!BO43,台帳シート!BO43-1,ROUNDDOWN(VLOOKUP(台帳シート!J43,[1]償却率!$B$4:$C$77,2,FALSE)*台帳シート!M43,0)))),0)))</f>
        <v>0</v>
      </c>
      <c r="BS43" s="66">
        <f>BN43+BQ43+BR43-BP43</f>
        <v>0</v>
      </c>
      <c r="BT43" s="75">
        <f t="shared" si="6"/>
        <v>0</v>
      </c>
      <c r="BU43" s="68"/>
    </row>
    <row r="44" spans="2:73" ht="35.1" customHeight="1" x14ac:dyDescent="0.15">
      <c r="B44" s="69" t="s">
        <v>195</v>
      </c>
      <c r="C44" s="55"/>
      <c r="D44" s="47" t="s">
        <v>196</v>
      </c>
      <c r="E44" s="48" t="s">
        <v>156</v>
      </c>
      <c r="F44" s="49" t="s">
        <v>111</v>
      </c>
      <c r="G44" s="50" t="s">
        <v>197</v>
      </c>
      <c r="H44" s="51" t="s">
        <v>80</v>
      </c>
      <c r="I44" s="50" t="s">
        <v>194</v>
      </c>
      <c r="J44" s="49">
        <v>41</v>
      </c>
      <c r="K44" s="101">
        <v>32407</v>
      </c>
      <c r="L44" s="51"/>
      <c r="M44" s="71">
        <v>993000</v>
      </c>
      <c r="N44" s="77"/>
      <c r="O44" s="55"/>
      <c r="P44" s="55"/>
      <c r="Q44" s="55"/>
      <c r="R44" s="55" t="str">
        <f t="shared" si="1"/>
        <v>-</v>
      </c>
      <c r="S44" s="55"/>
      <c r="T44" s="55"/>
      <c r="U44" s="55"/>
      <c r="V44" s="55"/>
      <c r="W44" s="55"/>
      <c r="X44" s="55"/>
      <c r="Y44" s="55" t="str">
        <f t="shared" si="9"/>
        <v>-</v>
      </c>
      <c r="Z44" s="55"/>
      <c r="AA44" s="55"/>
      <c r="AB44" s="55"/>
      <c r="AC44" s="55"/>
      <c r="AD44" s="55"/>
      <c r="AE44" s="55"/>
      <c r="AF44" s="55"/>
      <c r="AG44" s="55"/>
      <c r="AH44" s="51" t="s">
        <v>81</v>
      </c>
      <c r="AI44" s="51"/>
      <c r="AJ44" s="51" t="s">
        <v>107</v>
      </c>
      <c r="AK44" s="51"/>
      <c r="AL44" s="51"/>
      <c r="AM44" s="51"/>
      <c r="AN44" s="51"/>
      <c r="AO44" s="51"/>
      <c r="AP44" s="51"/>
      <c r="AQ44" s="57">
        <v>4</v>
      </c>
      <c r="AR44" s="51" t="s">
        <v>83</v>
      </c>
      <c r="AS44" s="51"/>
      <c r="AT44" s="51"/>
      <c r="AU44" s="51"/>
      <c r="AV44" s="51" t="s">
        <v>100</v>
      </c>
      <c r="AW44" s="51"/>
      <c r="AX44" s="58" t="s">
        <v>86</v>
      </c>
      <c r="AY44" s="59"/>
      <c r="AZ44" s="60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72"/>
      <c r="BL44" s="73">
        <f t="shared" si="2"/>
        <v>29</v>
      </c>
      <c r="BM44" s="64">
        <f>+IF(ISERROR(ROUNDDOWN(VLOOKUP(J44,[1]償却率!$B$4:$C$82,2,FALSE)*台帳シート!M44,0)*台帳シート!BL44),0,ROUNDDOWN(VLOOKUP(台帳シート!J44,[1]償却率!$B$4:$C$82,2,FALSE)*台帳シート!M44,0)*台帳シート!BL44)</f>
        <v>719925</v>
      </c>
      <c r="BN44" s="65">
        <f t="shared" si="7"/>
        <v>719925</v>
      </c>
      <c r="BO44" s="74">
        <f t="shared" si="3"/>
        <v>273075</v>
      </c>
      <c r="BP44" s="74">
        <f t="shared" si="4"/>
        <v>0</v>
      </c>
      <c r="BQ44" s="65">
        <f t="shared" si="5"/>
        <v>0</v>
      </c>
      <c r="BR44" s="65">
        <f>IF(ISERROR(IF(BP44=0,IF(F44="無形・ソフトウェア",IF(ROUNDDOWN(VLOOKUP(J44,[1]償却率!$B$4:$C$77,2,FALSE)*台帳シート!M44,0)&gt;=台帳シート!BO44,台帳シート!BO44-0,ROUNDDOWN(VLOOKUP(台帳シート!J44,[1]償却率!$B$4:$C$77,2,FALSE)*台帳シート!M44,0)),IF(H44="1：リース",IF(ROUNDDOWN(VLOOKUP(J44,[1]償却率!$B$4:$C$77,2,FALSE)*台帳シート!M44,0)&gt;=台帳シート!BO44,台帳シート!BO44-0,ROUNDDOWN(VLOOKUP(台帳シート!J44,[1]償却率!$B$4:$C$77,2,FALSE)*台帳シート!M44,0)),IF(ROUNDDOWN(VLOOKUP(J44,[1]償却率!$B$4:$C$77,2,FALSE)*台帳シート!M44,0)&gt;=台帳シート!BO44,台帳シート!BO44-1,ROUNDDOWN(VLOOKUP(台帳シート!J44,[1]償却率!$B$4:$C$77,2,FALSE)*台帳シート!M44,0)))),0)),0,(IF(BP44=0,IF(F44="無形・ソフトウェア",IF(ROUNDDOWN(VLOOKUP(J44,[1]償却率!$B$4:$C$77,2,FALSE)*台帳シート!M44,0)&gt;=台帳シート!BO44,台帳シート!BO44-0,ROUNDDOWN(VLOOKUP(台帳シート!J44,[1]償却率!$B$4:$C$77,2,FALSE)*台帳シート!M44,0)),IF(H44="1：リース",IF(ROUNDDOWN(VLOOKUP(J44,[1]償却率!$B$4:$C$77,2,FALSE)*台帳シート!M44,0)&gt;=台帳シート!BO44,台帳シート!BO44-0,ROUNDDOWN(VLOOKUP(台帳シート!J44,[1]償却率!$B$4:$C$77,2,FALSE)*台帳シート!M44,0)),IF(ROUNDDOWN(VLOOKUP(J44,[1]償却率!$B$4:$C$77,2,FALSE)*台帳シート!M44,0)&gt;=台帳シート!BO44,台帳シート!BO44-1,ROUNDDOWN(VLOOKUP(台帳シート!J44,[1]償却率!$B$4:$C$77,2,FALSE)*台帳シート!M44,0)))),0)))</f>
        <v>24825</v>
      </c>
      <c r="BS44" s="66">
        <f t="shared" si="11"/>
        <v>744750</v>
      </c>
      <c r="BT44" s="75">
        <f t="shared" si="6"/>
        <v>248250</v>
      </c>
      <c r="BU44" s="68"/>
    </row>
    <row r="45" spans="2:73" ht="35.1" customHeight="1" x14ac:dyDescent="0.15">
      <c r="B45" s="69" t="s">
        <v>198</v>
      </c>
      <c r="C45" s="55"/>
      <c r="D45" s="47" t="s">
        <v>199</v>
      </c>
      <c r="E45" s="48" t="s">
        <v>156</v>
      </c>
      <c r="F45" s="49" t="s">
        <v>111</v>
      </c>
      <c r="G45" s="50" t="s">
        <v>200</v>
      </c>
      <c r="H45" s="51" t="s">
        <v>80</v>
      </c>
      <c r="I45" s="50" t="s">
        <v>194</v>
      </c>
      <c r="J45" s="102">
        <v>41</v>
      </c>
      <c r="K45" s="101">
        <v>29655</v>
      </c>
      <c r="L45" s="51"/>
      <c r="M45" s="71">
        <v>460000</v>
      </c>
      <c r="N45" s="77"/>
      <c r="O45" s="106"/>
      <c r="P45" s="55"/>
      <c r="Q45" s="55"/>
      <c r="R45" s="55" t="str">
        <f t="shared" si="1"/>
        <v>-</v>
      </c>
      <c r="S45" s="55"/>
      <c r="T45" s="55"/>
      <c r="U45" s="55"/>
      <c r="V45" s="55"/>
      <c r="W45" s="55"/>
      <c r="X45" s="55"/>
      <c r="Y45" s="55" t="str">
        <f t="shared" si="9"/>
        <v>-</v>
      </c>
      <c r="Z45" s="55"/>
      <c r="AA45" s="55"/>
      <c r="AB45" s="55"/>
      <c r="AC45" s="55"/>
      <c r="AD45" s="55"/>
      <c r="AE45" s="55"/>
      <c r="AF45" s="55"/>
      <c r="AG45" s="55"/>
      <c r="AH45" s="51" t="s">
        <v>81</v>
      </c>
      <c r="AI45" s="51"/>
      <c r="AJ45" s="51" t="s">
        <v>107</v>
      </c>
      <c r="AK45" s="51"/>
      <c r="AL45" s="51"/>
      <c r="AM45" s="51"/>
      <c r="AN45" s="51"/>
      <c r="AO45" s="51"/>
      <c r="AP45" s="51"/>
      <c r="AQ45" s="57">
        <v>4</v>
      </c>
      <c r="AR45" s="51" t="s">
        <v>83</v>
      </c>
      <c r="AS45" s="51"/>
      <c r="AT45" s="51"/>
      <c r="AU45" s="51"/>
      <c r="AV45" s="51" t="s">
        <v>100</v>
      </c>
      <c r="AW45" s="51"/>
      <c r="AX45" s="58" t="s">
        <v>86</v>
      </c>
      <c r="AY45" s="59"/>
      <c r="AZ45" s="60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72"/>
      <c r="BL45" s="73">
        <f t="shared" si="2"/>
        <v>37</v>
      </c>
      <c r="BM45" s="64">
        <f>+IF(ISERROR(ROUNDDOWN(VLOOKUP(J45,[1]償却率!$B$4:$C$82,2,FALSE)*台帳シート!M45,0)*台帳シート!BL45),0,ROUNDDOWN(VLOOKUP(台帳シート!J45,[1]償却率!$B$4:$C$82,2,FALSE)*台帳シート!M45,0)*台帳シート!BL45)</f>
        <v>425500</v>
      </c>
      <c r="BN45" s="65">
        <f t="shared" si="7"/>
        <v>425500</v>
      </c>
      <c r="BO45" s="74">
        <f t="shared" si="3"/>
        <v>34500</v>
      </c>
      <c r="BP45" s="74">
        <f t="shared" si="4"/>
        <v>0</v>
      </c>
      <c r="BQ45" s="65">
        <f t="shared" si="5"/>
        <v>0</v>
      </c>
      <c r="BR45" s="65">
        <f>IF(ISERROR(IF(BP45=0,IF(F45="無形・ソフトウェア",IF(ROUNDDOWN(VLOOKUP(J45,[1]償却率!$B$4:$C$77,2,FALSE)*台帳シート!M45,0)&gt;=台帳シート!BO45,台帳シート!BO45-0,ROUNDDOWN(VLOOKUP(台帳シート!J45,[1]償却率!$B$4:$C$77,2,FALSE)*台帳シート!M45,0)),IF(H45="1：リース",IF(ROUNDDOWN(VLOOKUP(J45,[1]償却率!$B$4:$C$77,2,FALSE)*台帳シート!M45,0)&gt;=台帳シート!BO45,台帳シート!BO45-0,ROUNDDOWN(VLOOKUP(台帳シート!J45,[1]償却率!$B$4:$C$77,2,FALSE)*台帳シート!M45,0)),IF(ROUNDDOWN(VLOOKUP(J45,[1]償却率!$B$4:$C$77,2,FALSE)*台帳シート!M45,0)&gt;=台帳シート!BO45,台帳シート!BO45-1,ROUNDDOWN(VLOOKUP(台帳シート!J45,[1]償却率!$B$4:$C$77,2,FALSE)*台帳シート!M45,0)))),0)),0,(IF(BP45=0,IF(F45="無形・ソフトウェア",IF(ROUNDDOWN(VLOOKUP(J45,[1]償却率!$B$4:$C$77,2,FALSE)*台帳シート!M45,0)&gt;=台帳シート!BO45,台帳シート!BO45-0,ROUNDDOWN(VLOOKUP(台帳シート!J45,[1]償却率!$B$4:$C$77,2,FALSE)*台帳シート!M45,0)),IF(H45="1：リース",IF(ROUNDDOWN(VLOOKUP(J45,[1]償却率!$B$4:$C$77,2,FALSE)*台帳シート!M45,0)&gt;=台帳シート!BO45,台帳シート!BO45-0,ROUNDDOWN(VLOOKUP(台帳シート!J45,[1]償却率!$B$4:$C$77,2,FALSE)*台帳シート!M45,0)),IF(ROUNDDOWN(VLOOKUP(J45,[1]償却率!$B$4:$C$77,2,FALSE)*台帳シート!M45,0)&gt;=台帳シート!BO45,台帳シート!BO45-1,ROUNDDOWN(VLOOKUP(台帳シート!J45,[1]償却率!$B$4:$C$77,2,FALSE)*台帳シート!M45,0)))),0)))</f>
        <v>11500</v>
      </c>
      <c r="BS45" s="66">
        <f t="shared" si="11"/>
        <v>437000</v>
      </c>
      <c r="BT45" s="75">
        <f t="shared" si="6"/>
        <v>23000</v>
      </c>
      <c r="BU45" s="68"/>
    </row>
    <row r="46" spans="2:73" ht="35.1" customHeight="1" x14ac:dyDescent="0.15">
      <c r="B46" s="69" t="s">
        <v>201</v>
      </c>
      <c r="C46" s="55"/>
      <c r="D46" s="47" t="s">
        <v>186</v>
      </c>
      <c r="E46" s="48" t="s">
        <v>156</v>
      </c>
      <c r="F46" s="49" t="s">
        <v>111</v>
      </c>
      <c r="G46" s="50" t="s">
        <v>187</v>
      </c>
      <c r="H46" s="51" t="s">
        <v>80</v>
      </c>
      <c r="I46" s="50" t="s">
        <v>194</v>
      </c>
      <c r="J46" s="49">
        <v>41</v>
      </c>
      <c r="K46" s="101">
        <v>40756</v>
      </c>
      <c r="L46" s="51"/>
      <c r="M46" s="71">
        <v>2457000</v>
      </c>
      <c r="N46" s="77"/>
      <c r="O46" s="104">
        <v>43555</v>
      </c>
      <c r="P46" s="55"/>
      <c r="Q46" s="55"/>
      <c r="R46" s="55" t="str">
        <f t="shared" si="1"/>
        <v>-</v>
      </c>
      <c r="S46" s="55"/>
      <c r="T46" s="55"/>
      <c r="U46" s="55"/>
      <c r="V46" s="55"/>
      <c r="W46" s="55"/>
      <c r="X46" s="55"/>
      <c r="Y46" s="55">
        <f t="shared" si="9"/>
        <v>-2088450</v>
      </c>
      <c r="Z46" s="55"/>
      <c r="AA46" s="55"/>
      <c r="AB46" s="55"/>
      <c r="AC46" s="55"/>
      <c r="AD46" s="55"/>
      <c r="AE46" s="55"/>
      <c r="AF46" s="55"/>
      <c r="AG46" s="55"/>
      <c r="AH46" s="51" t="s">
        <v>81</v>
      </c>
      <c r="AI46" s="51"/>
      <c r="AJ46" s="51" t="s">
        <v>107</v>
      </c>
      <c r="AK46" s="51"/>
      <c r="AL46" s="51"/>
      <c r="AM46" s="51"/>
      <c r="AN46" s="51"/>
      <c r="AO46" s="51"/>
      <c r="AP46" s="51"/>
      <c r="AQ46" s="57">
        <v>17.239999999999998</v>
      </c>
      <c r="AR46" s="51" t="s">
        <v>83</v>
      </c>
      <c r="AS46" s="51"/>
      <c r="AT46" s="51"/>
      <c r="AU46" s="51"/>
      <c r="AV46" s="51" t="s">
        <v>100</v>
      </c>
      <c r="AW46" s="51"/>
      <c r="AX46" s="58" t="s">
        <v>86</v>
      </c>
      <c r="AY46" s="59"/>
      <c r="AZ46" s="60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72"/>
      <c r="BL46" s="73">
        <f t="shared" si="2"/>
        <v>6</v>
      </c>
      <c r="BM46" s="64">
        <f>+IF(ISERROR(ROUNDDOWN(VLOOKUP(J46,[1]償却率!$B$4:$C$82,2,FALSE)*台帳シート!M46,0)*台帳シート!BL46),0,ROUNDDOWN(VLOOKUP(台帳シート!J46,[1]償却率!$B$4:$C$82,2,FALSE)*台帳シート!M46,0)*台帳シート!BL46)</f>
        <v>368550</v>
      </c>
      <c r="BN46" s="65">
        <f t="shared" si="7"/>
        <v>368550</v>
      </c>
      <c r="BO46" s="74">
        <f t="shared" si="3"/>
        <v>2088450</v>
      </c>
      <c r="BP46" s="74">
        <f t="shared" si="4"/>
        <v>-2088450</v>
      </c>
      <c r="BQ46" s="65">
        <f t="shared" si="5"/>
        <v>-2457000</v>
      </c>
      <c r="BR46" s="65">
        <f>IF(ISERROR(IF(BP46=0,IF(F46="無形・ソフトウェア",IF(ROUNDDOWN(VLOOKUP(J46,[1]償却率!$B$4:$C$77,2,FALSE)*台帳シート!M46,0)&gt;=台帳シート!BO46,台帳シート!BO46-0,ROUNDDOWN(VLOOKUP(台帳シート!J46,[1]償却率!$B$4:$C$77,2,FALSE)*台帳シート!M46,0)),IF(H46="1：リース",IF(ROUNDDOWN(VLOOKUP(J46,[1]償却率!$B$4:$C$77,2,FALSE)*台帳シート!M46,0)&gt;=台帳シート!BO46,台帳シート!BO46-0,ROUNDDOWN(VLOOKUP(台帳シート!J46,[1]償却率!$B$4:$C$77,2,FALSE)*台帳シート!M46,0)),IF(ROUNDDOWN(VLOOKUP(J46,[1]償却率!$B$4:$C$77,2,FALSE)*台帳シート!M46,0)&gt;=台帳シート!BO46,台帳シート!BO46-1,ROUNDDOWN(VLOOKUP(台帳シート!J46,[1]償却率!$B$4:$C$77,2,FALSE)*台帳シート!M46,0)))),0)),0,(IF(BP46=0,IF(F46="無形・ソフトウェア",IF(ROUNDDOWN(VLOOKUP(J46,[1]償却率!$B$4:$C$77,2,FALSE)*台帳シート!M46,0)&gt;=台帳シート!BO46,台帳シート!BO46-0,ROUNDDOWN(VLOOKUP(台帳シート!J46,[1]償却率!$B$4:$C$77,2,FALSE)*台帳シート!M46,0)),IF(H46="1：リース",IF(ROUNDDOWN(VLOOKUP(J46,[1]償却率!$B$4:$C$77,2,FALSE)*台帳シート!M46,0)&gt;=台帳シート!BO46,台帳シート!BO46-0,ROUNDDOWN(VLOOKUP(台帳シート!J46,[1]償却率!$B$4:$C$77,2,FALSE)*台帳シート!M46,0)),IF(ROUNDDOWN(VLOOKUP(J46,[1]償却率!$B$4:$C$77,2,FALSE)*台帳シート!M46,0)&gt;=台帳シート!BO46,台帳シート!BO46-1,ROUNDDOWN(VLOOKUP(台帳シート!J46,[1]償却率!$B$4:$C$77,2,FALSE)*台帳シート!M46,0)))),0)))</f>
        <v>0</v>
      </c>
      <c r="BS46" s="66">
        <f>BN46+BQ46+BR46-BP46</f>
        <v>0</v>
      </c>
      <c r="BT46" s="75">
        <f t="shared" si="6"/>
        <v>0</v>
      </c>
      <c r="BU46" s="68"/>
    </row>
    <row r="47" spans="2:73" ht="35.1" customHeight="1" x14ac:dyDescent="0.15">
      <c r="B47" s="69" t="s">
        <v>202</v>
      </c>
      <c r="C47" s="55"/>
      <c r="D47" s="47" t="s">
        <v>203</v>
      </c>
      <c r="E47" s="48" t="s">
        <v>156</v>
      </c>
      <c r="F47" s="49" t="s">
        <v>111</v>
      </c>
      <c r="G47" s="50" t="s">
        <v>204</v>
      </c>
      <c r="H47" s="51" t="s">
        <v>80</v>
      </c>
      <c r="I47" s="50" t="s">
        <v>113</v>
      </c>
      <c r="J47" s="49">
        <v>50</v>
      </c>
      <c r="K47" s="101">
        <v>41670</v>
      </c>
      <c r="L47" s="51"/>
      <c r="M47" s="71">
        <v>598728538</v>
      </c>
      <c r="N47" s="77"/>
      <c r="O47" s="55"/>
      <c r="P47" s="55"/>
      <c r="Q47" s="55"/>
      <c r="R47" s="55" t="str">
        <f t="shared" si="1"/>
        <v>-</v>
      </c>
      <c r="S47" s="55"/>
      <c r="T47" s="55"/>
      <c r="U47" s="55"/>
      <c r="V47" s="55"/>
      <c r="W47" s="55"/>
      <c r="X47" s="55"/>
      <c r="Y47" s="55" t="str">
        <f t="shared" si="9"/>
        <v>-</v>
      </c>
      <c r="Z47" s="55"/>
      <c r="AA47" s="55"/>
      <c r="AB47" s="55"/>
      <c r="AC47" s="55"/>
      <c r="AD47" s="55"/>
      <c r="AE47" s="55"/>
      <c r="AF47" s="55"/>
      <c r="AG47" s="55"/>
      <c r="AH47" s="51" t="s">
        <v>81</v>
      </c>
      <c r="AI47" s="51"/>
      <c r="AJ47" s="51" t="s">
        <v>107</v>
      </c>
      <c r="AK47" s="51"/>
      <c r="AL47" s="51"/>
      <c r="AM47" s="51"/>
      <c r="AN47" s="51"/>
      <c r="AO47" s="51"/>
      <c r="AP47" s="51"/>
      <c r="AQ47" s="57">
        <v>3857.24</v>
      </c>
      <c r="AR47" s="51" t="s">
        <v>83</v>
      </c>
      <c r="AS47" s="51"/>
      <c r="AT47" s="51"/>
      <c r="AU47" s="51"/>
      <c r="AV47" s="51" t="s">
        <v>100</v>
      </c>
      <c r="AW47" s="51"/>
      <c r="AX47" s="58" t="s">
        <v>86</v>
      </c>
      <c r="AY47" s="59"/>
      <c r="AZ47" s="60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72"/>
      <c r="BL47" s="73">
        <f t="shared" si="2"/>
        <v>4</v>
      </c>
      <c r="BM47" s="64">
        <f>+IF(ISERROR(ROUNDDOWN(VLOOKUP(J47,[1]償却率!$B$4:$C$82,2,FALSE)*台帳シート!M47,0)*台帳シート!BL47),0,ROUNDDOWN(VLOOKUP(台帳シート!J47,[1]償却率!$B$4:$C$82,2,FALSE)*台帳シート!M47,0)*台帳シート!BL47)</f>
        <v>47898280</v>
      </c>
      <c r="BN47" s="65">
        <f t="shared" si="7"/>
        <v>47898280</v>
      </c>
      <c r="BO47" s="74">
        <f t="shared" si="3"/>
        <v>550830258</v>
      </c>
      <c r="BP47" s="74">
        <f t="shared" si="4"/>
        <v>0</v>
      </c>
      <c r="BQ47" s="65">
        <f t="shared" si="5"/>
        <v>0</v>
      </c>
      <c r="BR47" s="65">
        <f>IF(ISERROR(IF(BP47=0,IF(F47="無形・ソフトウェア",IF(ROUNDDOWN(VLOOKUP(J47,[1]償却率!$B$4:$C$77,2,FALSE)*台帳シート!M47,0)&gt;=台帳シート!BO47,台帳シート!BO47-0,ROUNDDOWN(VLOOKUP(台帳シート!J47,[1]償却率!$B$4:$C$77,2,FALSE)*台帳シート!M47,0)),IF(H47="1：リース",IF(ROUNDDOWN(VLOOKUP(J47,[1]償却率!$B$4:$C$77,2,FALSE)*台帳シート!M47,0)&gt;=台帳シート!BO47,台帳シート!BO47-0,ROUNDDOWN(VLOOKUP(台帳シート!J47,[1]償却率!$B$4:$C$77,2,FALSE)*台帳シート!M47,0)),IF(ROUNDDOWN(VLOOKUP(J47,[1]償却率!$B$4:$C$77,2,FALSE)*台帳シート!M47,0)&gt;=台帳シート!BO47,台帳シート!BO47-1,ROUNDDOWN(VLOOKUP(台帳シート!J47,[1]償却率!$B$4:$C$77,2,FALSE)*台帳シート!M47,0)))),0)),0,(IF(BP47=0,IF(F47="無形・ソフトウェア",IF(ROUNDDOWN(VLOOKUP(J47,[1]償却率!$B$4:$C$77,2,FALSE)*台帳シート!M47,0)&gt;=台帳シート!BO47,台帳シート!BO47-0,ROUNDDOWN(VLOOKUP(台帳シート!J47,[1]償却率!$B$4:$C$77,2,FALSE)*台帳シート!M47,0)),IF(H47="1：リース",IF(ROUNDDOWN(VLOOKUP(J47,[1]償却率!$B$4:$C$77,2,FALSE)*台帳シート!M47,0)&gt;=台帳シート!BO47,台帳シート!BO47-0,ROUNDDOWN(VLOOKUP(台帳シート!J47,[1]償却率!$B$4:$C$77,2,FALSE)*台帳シート!M47,0)),IF(ROUNDDOWN(VLOOKUP(J47,[1]償却率!$B$4:$C$77,2,FALSE)*台帳シート!M47,0)&gt;=台帳シート!BO47,台帳シート!BO47-1,ROUNDDOWN(VLOOKUP(台帳シート!J47,[1]償却率!$B$4:$C$77,2,FALSE)*台帳シート!M47,0)))),0)))</f>
        <v>11974570</v>
      </c>
      <c r="BS47" s="66">
        <f t="shared" si="11"/>
        <v>59872850</v>
      </c>
      <c r="BT47" s="75">
        <f t="shared" si="6"/>
        <v>538855688</v>
      </c>
      <c r="BU47" s="68"/>
    </row>
    <row r="48" spans="2:73" ht="35.1" customHeight="1" x14ac:dyDescent="0.15">
      <c r="B48" s="69" t="s">
        <v>205</v>
      </c>
      <c r="C48" s="55"/>
      <c r="D48" s="47" t="s">
        <v>203</v>
      </c>
      <c r="E48" s="48" t="s">
        <v>156</v>
      </c>
      <c r="F48" s="49" t="s">
        <v>111</v>
      </c>
      <c r="G48" s="50" t="s">
        <v>206</v>
      </c>
      <c r="H48" s="51" t="s">
        <v>80</v>
      </c>
      <c r="I48" s="50" t="s">
        <v>113</v>
      </c>
      <c r="J48" s="49">
        <v>50</v>
      </c>
      <c r="K48" s="101">
        <v>41670</v>
      </c>
      <c r="L48" s="51"/>
      <c r="M48" s="71">
        <v>50650843</v>
      </c>
      <c r="N48" s="77"/>
      <c r="O48" s="55"/>
      <c r="P48" s="55"/>
      <c r="Q48" s="55"/>
      <c r="R48" s="55" t="str">
        <f t="shared" si="1"/>
        <v>-</v>
      </c>
      <c r="S48" s="55"/>
      <c r="T48" s="55"/>
      <c r="U48" s="55"/>
      <c r="V48" s="55"/>
      <c r="W48" s="55"/>
      <c r="X48" s="55"/>
      <c r="Y48" s="55" t="str">
        <f t="shared" si="9"/>
        <v>-</v>
      </c>
      <c r="Z48" s="55"/>
      <c r="AA48" s="55"/>
      <c r="AB48" s="55"/>
      <c r="AC48" s="55"/>
      <c r="AD48" s="55"/>
      <c r="AE48" s="55"/>
      <c r="AF48" s="55"/>
      <c r="AG48" s="55"/>
      <c r="AH48" s="51" t="s">
        <v>81</v>
      </c>
      <c r="AI48" s="51"/>
      <c r="AJ48" s="51" t="s">
        <v>107</v>
      </c>
      <c r="AK48" s="51"/>
      <c r="AL48" s="51"/>
      <c r="AM48" s="51"/>
      <c r="AN48" s="51"/>
      <c r="AO48" s="51"/>
      <c r="AP48" s="51"/>
      <c r="AQ48" s="57">
        <v>209.54</v>
      </c>
      <c r="AR48" s="51" t="s">
        <v>83</v>
      </c>
      <c r="AS48" s="51"/>
      <c r="AT48" s="51"/>
      <c r="AU48" s="51"/>
      <c r="AV48" s="51" t="s">
        <v>100</v>
      </c>
      <c r="AW48" s="51"/>
      <c r="AX48" s="58" t="s">
        <v>86</v>
      </c>
      <c r="AY48" s="59"/>
      <c r="AZ48" s="60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72"/>
      <c r="BL48" s="73">
        <f t="shared" si="2"/>
        <v>4</v>
      </c>
      <c r="BM48" s="64">
        <f>+IF(ISERROR(ROUNDDOWN(VLOOKUP(J48,[1]償却率!$B$4:$C$82,2,FALSE)*台帳シート!M48,0)*台帳シート!BL48),0,ROUNDDOWN(VLOOKUP(台帳シート!J48,[1]償却率!$B$4:$C$82,2,FALSE)*台帳シート!M48,0)*台帳シート!BL48)</f>
        <v>4052064</v>
      </c>
      <c r="BN48" s="65">
        <f t="shared" si="7"/>
        <v>4052064</v>
      </c>
      <c r="BO48" s="74">
        <f t="shared" si="3"/>
        <v>46598779</v>
      </c>
      <c r="BP48" s="74">
        <f t="shared" si="4"/>
        <v>0</v>
      </c>
      <c r="BQ48" s="65">
        <f t="shared" si="5"/>
        <v>0</v>
      </c>
      <c r="BR48" s="65">
        <f>IF(ISERROR(IF(BP48=0,IF(F48="無形・ソフトウェア",IF(ROUNDDOWN(VLOOKUP(J48,[1]償却率!$B$4:$C$77,2,FALSE)*台帳シート!M48,0)&gt;=台帳シート!BO48,台帳シート!BO48-0,ROUNDDOWN(VLOOKUP(台帳シート!J48,[1]償却率!$B$4:$C$77,2,FALSE)*台帳シート!M48,0)),IF(H48="1：リース",IF(ROUNDDOWN(VLOOKUP(J48,[1]償却率!$B$4:$C$77,2,FALSE)*台帳シート!M48,0)&gt;=台帳シート!BO48,台帳シート!BO48-0,ROUNDDOWN(VLOOKUP(台帳シート!J48,[1]償却率!$B$4:$C$77,2,FALSE)*台帳シート!M48,0)),IF(ROUNDDOWN(VLOOKUP(J48,[1]償却率!$B$4:$C$77,2,FALSE)*台帳シート!M48,0)&gt;=台帳シート!BO48,台帳シート!BO48-1,ROUNDDOWN(VLOOKUP(台帳シート!J48,[1]償却率!$B$4:$C$77,2,FALSE)*台帳シート!M48,0)))),0)),0,(IF(BP48=0,IF(F48="無形・ソフトウェア",IF(ROUNDDOWN(VLOOKUP(J48,[1]償却率!$B$4:$C$77,2,FALSE)*台帳シート!M48,0)&gt;=台帳シート!BO48,台帳シート!BO48-0,ROUNDDOWN(VLOOKUP(台帳シート!J48,[1]償却率!$B$4:$C$77,2,FALSE)*台帳シート!M48,0)),IF(H48="1：リース",IF(ROUNDDOWN(VLOOKUP(J48,[1]償却率!$B$4:$C$77,2,FALSE)*台帳シート!M48,0)&gt;=台帳シート!BO48,台帳シート!BO48-0,ROUNDDOWN(VLOOKUP(台帳シート!J48,[1]償却率!$B$4:$C$77,2,FALSE)*台帳シート!M48,0)),IF(ROUNDDOWN(VLOOKUP(J48,[1]償却率!$B$4:$C$77,2,FALSE)*台帳シート!M48,0)&gt;=台帳シート!BO48,台帳シート!BO48-1,ROUNDDOWN(VLOOKUP(台帳シート!J48,[1]償却率!$B$4:$C$77,2,FALSE)*台帳シート!M48,0)))),0)))</f>
        <v>1013016</v>
      </c>
      <c r="BS48" s="66">
        <f t="shared" si="11"/>
        <v>5065080</v>
      </c>
      <c r="BT48" s="75">
        <f t="shared" si="6"/>
        <v>45585763</v>
      </c>
      <c r="BU48" s="68"/>
    </row>
    <row r="49" spans="2:73" ht="35.1" customHeight="1" x14ac:dyDescent="0.15">
      <c r="B49" s="69" t="s">
        <v>207</v>
      </c>
      <c r="C49" s="55"/>
      <c r="D49" s="47" t="s">
        <v>203</v>
      </c>
      <c r="E49" s="48" t="s">
        <v>156</v>
      </c>
      <c r="F49" s="49" t="s">
        <v>111</v>
      </c>
      <c r="G49" s="50" t="s">
        <v>208</v>
      </c>
      <c r="H49" s="51" t="s">
        <v>80</v>
      </c>
      <c r="I49" s="50" t="s">
        <v>113</v>
      </c>
      <c r="J49" s="49">
        <v>50</v>
      </c>
      <c r="K49" s="101">
        <v>41670</v>
      </c>
      <c r="L49" s="51"/>
      <c r="M49" s="71">
        <v>49574230</v>
      </c>
      <c r="N49" s="77"/>
      <c r="O49" s="55"/>
      <c r="P49" s="55"/>
      <c r="Q49" s="55"/>
      <c r="R49" s="55" t="str">
        <f t="shared" si="1"/>
        <v>-</v>
      </c>
      <c r="S49" s="55"/>
      <c r="T49" s="55"/>
      <c r="U49" s="55"/>
      <c r="V49" s="55"/>
      <c r="W49" s="55"/>
      <c r="X49" s="55"/>
      <c r="Y49" s="55" t="str">
        <f t="shared" si="9"/>
        <v>-</v>
      </c>
      <c r="Z49" s="55"/>
      <c r="AA49" s="55"/>
      <c r="AB49" s="55"/>
      <c r="AC49" s="55"/>
      <c r="AD49" s="55"/>
      <c r="AE49" s="55"/>
      <c r="AF49" s="55"/>
      <c r="AG49" s="55"/>
      <c r="AH49" s="51" t="s">
        <v>81</v>
      </c>
      <c r="AI49" s="51"/>
      <c r="AJ49" s="51" t="s">
        <v>107</v>
      </c>
      <c r="AK49" s="51"/>
      <c r="AL49" s="51"/>
      <c r="AM49" s="51"/>
      <c r="AN49" s="51"/>
      <c r="AO49" s="51"/>
      <c r="AP49" s="51"/>
      <c r="AQ49" s="57">
        <v>210</v>
      </c>
      <c r="AR49" s="51" t="s">
        <v>83</v>
      </c>
      <c r="AS49" s="51"/>
      <c r="AT49" s="51"/>
      <c r="AU49" s="51"/>
      <c r="AV49" s="51" t="s">
        <v>100</v>
      </c>
      <c r="AW49" s="51"/>
      <c r="AX49" s="58" t="s">
        <v>86</v>
      </c>
      <c r="AY49" s="59"/>
      <c r="AZ49" s="60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72"/>
      <c r="BL49" s="73">
        <f t="shared" si="2"/>
        <v>4</v>
      </c>
      <c r="BM49" s="64">
        <f>+IF(ISERROR(ROUNDDOWN(VLOOKUP(J49,[1]償却率!$B$4:$C$82,2,FALSE)*台帳シート!M49,0)*台帳シート!BL49),0,ROUNDDOWN(VLOOKUP(台帳シート!J49,[1]償却率!$B$4:$C$82,2,FALSE)*台帳シート!M49,0)*台帳シート!BL49)</f>
        <v>3965936</v>
      </c>
      <c r="BN49" s="65">
        <f t="shared" si="7"/>
        <v>3965936</v>
      </c>
      <c r="BO49" s="74">
        <f t="shared" si="3"/>
        <v>45608294</v>
      </c>
      <c r="BP49" s="74">
        <f t="shared" si="4"/>
        <v>0</v>
      </c>
      <c r="BQ49" s="65">
        <f t="shared" si="5"/>
        <v>0</v>
      </c>
      <c r="BR49" s="65">
        <f>IF(ISERROR(IF(BP49=0,IF(F49="無形・ソフトウェア",IF(ROUNDDOWN(VLOOKUP(J49,[1]償却率!$B$4:$C$77,2,FALSE)*台帳シート!M49,0)&gt;=台帳シート!BO49,台帳シート!BO49-0,ROUNDDOWN(VLOOKUP(台帳シート!J49,[1]償却率!$B$4:$C$77,2,FALSE)*台帳シート!M49,0)),IF(H49="1：リース",IF(ROUNDDOWN(VLOOKUP(J49,[1]償却率!$B$4:$C$77,2,FALSE)*台帳シート!M49,0)&gt;=台帳シート!BO49,台帳シート!BO49-0,ROUNDDOWN(VLOOKUP(台帳シート!J49,[1]償却率!$B$4:$C$77,2,FALSE)*台帳シート!M49,0)),IF(ROUNDDOWN(VLOOKUP(J49,[1]償却率!$B$4:$C$77,2,FALSE)*台帳シート!M49,0)&gt;=台帳シート!BO49,台帳シート!BO49-1,ROUNDDOWN(VLOOKUP(台帳シート!J49,[1]償却率!$B$4:$C$77,2,FALSE)*台帳シート!M49,0)))),0)),0,(IF(BP49=0,IF(F49="無形・ソフトウェア",IF(ROUNDDOWN(VLOOKUP(J49,[1]償却率!$B$4:$C$77,2,FALSE)*台帳シート!M49,0)&gt;=台帳シート!BO49,台帳シート!BO49-0,ROUNDDOWN(VLOOKUP(台帳シート!J49,[1]償却率!$B$4:$C$77,2,FALSE)*台帳シート!M49,0)),IF(H49="1：リース",IF(ROUNDDOWN(VLOOKUP(J49,[1]償却率!$B$4:$C$77,2,FALSE)*台帳シート!M49,0)&gt;=台帳シート!BO49,台帳シート!BO49-0,ROUNDDOWN(VLOOKUP(台帳シート!J49,[1]償却率!$B$4:$C$77,2,FALSE)*台帳シート!M49,0)),IF(ROUNDDOWN(VLOOKUP(J49,[1]償却率!$B$4:$C$77,2,FALSE)*台帳シート!M49,0)&gt;=台帳シート!BO49,台帳シート!BO49-1,ROUNDDOWN(VLOOKUP(台帳シート!J49,[1]償却率!$B$4:$C$77,2,FALSE)*台帳シート!M49,0)))),0)))</f>
        <v>991484</v>
      </c>
      <c r="BS49" s="66">
        <f t="shared" si="11"/>
        <v>4957420</v>
      </c>
      <c r="BT49" s="75">
        <f t="shared" si="6"/>
        <v>44616810</v>
      </c>
      <c r="BU49" s="68"/>
    </row>
    <row r="50" spans="2:73" ht="35.1" customHeight="1" x14ac:dyDescent="0.15">
      <c r="B50" s="69" t="s">
        <v>209</v>
      </c>
      <c r="C50" s="55"/>
      <c r="D50" s="47" t="s">
        <v>203</v>
      </c>
      <c r="E50" s="48" t="s">
        <v>156</v>
      </c>
      <c r="F50" s="49" t="s">
        <v>111</v>
      </c>
      <c r="G50" s="50" t="s">
        <v>210</v>
      </c>
      <c r="H50" s="51" t="s">
        <v>80</v>
      </c>
      <c r="I50" s="50" t="s">
        <v>113</v>
      </c>
      <c r="J50" s="49">
        <v>50</v>
      </c>
      <c r="K50" s="101">
        <v>41670</v>
      </c>
      <c r="L50" s="51"/>
      <c r="M50" s="71">
        <v>18813864</v>
      </c>
      <c r="N50" s="77"/>
      <c r="O50" s="55"/>
      <c r="P50" s="55"/>
      <c r="Q50" s="55"/>
      <c r="R50" s="55" t="str">
        <f t="shared" si="1"/>
        <v>-</v>
      </c>
      <c r="S50" s="55"/>
      <c r="T50" s="55"/>
      <c r="U50" s="55"/>
      <c r="V50" s="55"/>
      <c r="W50" s="55"/>
      <c r="X50" s="55"/>
      <c r="Y50" s="55" t="str">
        <f t="shared" si="9"/>
        <v>-</v>
      </c>
      <c r="Z50" s="55"/>
      <c r="AA50" s="55"/>
      <c r="AB50" s="55"/>
      <c r="AC50" s="55"/>
      <c r="AD50" s="55"/>
      <c r="AE50" s="55"/>
      <c r="AF50" s="55"/>
      <c r="AG50" s="55"/>
      <c r="AH50" s="51" t="s">
        <v>81</v>
      </c>
      <c r="AI50" s="51"/>
      <c r="AJ50" s="51" t="s">
        <v>107</v>
      </c>
      <c r="AK50" s="51"/>
      <c r="AL50" s="51"/>
      <c r="AM50" s="51"/>
      <c r="AN50" s="51"/>
      <c r="AO50" s="51"/>
      <c r="AP50" s="51"/>
      <c r="AQ50" s="57">
        <v>78</v>
      </c>
      <c r="AR50" s="51" t="s">
        <v>83</v>
      </c>
      <c r="AS50" s="51"/>
      <c r="AT50" s="51"/>
      <c r="AU50" s="51"/>
      <c r="AV50" s="51" t="s">
        <v>100</v>
      </c>
      <c r="AW50" s="51"/>
      <c r="AX50" s="58" t="s">
        <v>86</v>
      </c>
      <c r="AY50" s="59"/>
      <c r="AZ50" s="60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72"/>
      <c r="BL50" s="73">
        <f t="shared" si="2"/>
        <v>4</v>
      </c>
      <c r="BM50" s="64">
        <f>+IF(ISERROR(ROUNDDOWN(VLOOKUP(J50,[1]償却率!$B$4:$C$82,2,FALSE)*台帳シート!M50,0)*台帳シート!BL50),0,ROUNDDOWN(VLOOKUP(台帳シート!J50,[1]償却率!$B$4:$C$82,2,FALSE)*台帳シート!M50,0)*台帳シート!BL50)</f>
        <v>1505108</v>
      </c>
      <c r="BN50" s="65">
        <f t="shared" si="7"/>
        <v>1505108</v>
      </c>
      <c r="BO50" s="74">
        <f t="shared" si="3"/>
        <v>17308756</v>
      </c>
      <c r="BP50" s="74">
        <f t="shared" si="4"/>
        <v>0</v>
      </c>
      <c r="BQ50" s="65">
        <f t="shared" si="5"/>
        <v>0</v>
      </c>
      <c r="BR50" s="65">
        <f>IF(ISERROR(IF(BP50=0,IF(F50="無形・ソフトウェア",IF(ROUNDDOWN(VLOOKUP(J50,[1]償却率!$B$4:$C$77,2,FALSE)*台帳シート!M50,0)&gt;=台帳シート!BO50,台帳シート!BO50-0,ROUNDDOWN(VLOOKUP(台帳シート!J50,[1]償却率!$B$4:$C$77,2,FALSE)*台帳シート!M50,0)),IF(H50="1：リース",IF(ROUNDDOWN(VLOOKUP(J50,[1]償却率!$B$4:$C$77,2,FALSE)*台帳シート!M50,0)&gt;=台帳シート!BO50,台帳シート!BO50-0,ROUNDDOWN(VLOOKUP(台帳シート!J50,[1]償却率!$B$4:$C$77,2,FALSE)*台帳シート!M50,0)),IF(ROUNDDOWN(VLOOKUP(J50,[1]償却率!$B$4:$C$77,2,FALSE)*台帳シート!M50,0)&gt;=台帳シート!BO50,台帳シート!BO50-1,ROUNDDOWN(VLOOKUP(台帳シート!J50,[1]償却率!$B$4:$C$77,2,FALSE)*台帳シート!M50,0)))),0)),0,(IF(BP50=0,IF(F50="無形・ソフトウェア",IF(ROUNDDOWN(VLOOKUP(J50,[1]償却率!$B$4:$C$77,2,FALSE)*台帳シート!M50,0)&gt;=台帳シート!BO50,台帳シート!BO50-0,ROUNDDOWN(VLOOKUP(台帳シート!J50,[1]償却率!$B$4:$C$77,2,FALSE)*台帳シート!M50,0)),IF(H50="1：リース",IF(ROUNDDOWN(VLOOKUP(J50,[1]償却率!$B$4:$C$77,2,FALSE)*台帳シート!M50,0)&gt;=台帳シート!BO50,台帳シート!BO50-0,ROUNDDOWN(VLOOKUP(台帳シート!J50,[1]償却率!$B$4:$C$77,2,FALSE)*台帳シート!M50,0)),IF(ROUNDDOWN(VLOOKUP(J50,[1]償却率!$B$4:$C$77,2,FALSE)*台帳シート!M50,0)&gt;=台帳シート!BO50,台帳シート!BO50-1,ROUNDDOWN(VLOOKUP(台帳シート!J50,[1]償却率!$B$4:$C$77,2,FALSE)*台帳シート!M50,0)))),0)))</f>
        <v>376277</v>
      </c>
      <c r="BS50" s="66">
        <f t="shared" si="11"/>
        <v>1881385</v>
      </c>
      <c r="BT50" s="75">
        <f t="shared" si="6"/>
        <v>16932479</v>
      </c>
      <c r="BU50" s="68"/>
    </row>
    <row r="51" spans="2:73" ht="35.1" customHeight="1" x14ac:dyDescent="0.15">
      <c r="B51" s="69" t="s">
        <v>211</v>
      </c>
      <c r="C51" s="55"/>
      <c r="D51" s="47" t="s">
        <v>203</v>
      </c>
      <c r="E51" s="48" t="s">
        <v>156</v>
      </c>
      <c r="F51" s="102" t="s">
        <v>111</v>
      </c>
      <c r="G51" s="50" t="s">
        <v>212</v>
      </c>
      <c r="H51" s="51" t="s">
        <v>80</v>
      </c>
      <c r="I51" s="50"/>
      <c r="J51" s="49">
        <v>15</v>
      </c>
      <c r="K51" s="101">
        <v>41670</v>
      </c>
      <c r="L51" s="51"/>
      <c r="M51" s="71">
        <v>151055365</v>
      </c>
      <c r="N51" s="77"/>
      <c r="O51" s="55"/>
      <c r="P51" s="55"/>
      <c r="Q51" s="55"/>
      <c r="R51" s="55" t="str">
        <f t="shared" si="1"/>
        <v>-</v>
      </c>
      <c r="S51" s="55"/>
      <c r="T51" s="55"/>
      <c r="U51" s="55"/>
      <c r="V51" s="55"/>
      <c r="W51" s="55"/>
      <c r="X51" s="55"/>
      <c r="Y51" s="55" t="str">
        <f t="shared" si="9"/>
        <v>-</v>
      </c>
      <c r="Z51" s="55"/>
      <c r="AA51" s="55"/>
      <c r="AB51" s="55"/>
      <c r="AC51" s="55"/>
      <c r="AD51" s="55"/>
      <c r="AE51" s="55"/>
      <c r="AF51" s="55"/>
      <c r="AG51" s="55"/>
      <c r="AH51" s="51" t="s">
        <v>81</v>
      </c>
      <c r="AI51" s="51"/>
      <c r="AJ51" s="51"/>
      <c r="AK51" s="51"/>
      <c r="AL51" s="51"/>
      <c r="AM51" s="51"/>
      <c r="AN51" s="51"/>
      <c r="AO51" s="51"/>
      <c r="AP51" s="51"/>
      <c r="AQ51" s="57">
        <v>1</v>
      </c>
      <c r="AR51" s="51" t="s">
        <v>213</v>
      </c>
      <c r="AS51" s="51"/>
      <c r="AT51" s="51"/>
      <c r="AU51" s="51"/>
      <c r="AV51" s="51" t="s">
        <v>100</v>
      </c>
      <c r="AW51" s="51"/>
      <c r="AX51" s="58" t="s">
        <v>86</v>
      </c>
      <c r="AY51" s="59"/>
      <c r="AZ51" s="60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72"/>
      <c r="BL51" s="73">
        <f t="shared" si="2"/>
        <v>4</v>
      </c>
      <c r="BM51" s="64">
        <f>+IF(ISERROR(ROUNDDOWN(VLOOKUP(J51,[1]償却率!$B$4:$C$82,2,FALSE)*台帳シート!M51,0)*台帳シート!BL51),0,ROUNDDOWN(VLOOKUP(台帳シート!J51,[1]償却率!$B$4:$C$82,2,FALSE)*台帳シート!M51,0)*台帳シート!BL51)</f>
        <v>40482836</v>
      </c>
      <c r="BN51" s="65">
        <f t="shared" si="7"/>
        <v>40482836</v>
      </c>
      <c r="BO51" s="74">
        <f t="shared" si="3"/>
        <v>110572529</v>
      </c>
      <c r="BP51" s="74">
        <f t="shared" si="4"/>
        <v>0</v>
      </c>
      <c r="BQ51" s="65">
        <f t="shared" si="5"/>
        <v>0</v>
      </c>
      <c r="BR51" s="65">
        <f>IF(ISERROR(IF(BP51=0,IF(F51="無形・ソフトウェア",IF(ROUNDDOWN(VLOOKUP(J51,[1]償却率!$B$4:$C$77,2,FALSE)*台帳シート!M51,0)&gt;=台帳シート!BO51,台帳シート!BO51-0,ROUNDDOWN(VLOOKUP(台帳シート!J51,[1]償却率!$B$4:$C$77,2,FALSE)*台帳シート!M51,0)),IF(H51="1：リース",IF(ROUNDDOWN(VLOOKUP(J51,[1]償却率!$B$4:$C$77,2,FALSE)*台帳シート!M51,0)&gt;=台帳シート!BO51,台帳シート!BO51-0,ROUNDDOWN(VLOOKUP(台帳シート!J51,[1]償却率!$B$4:$C$77,2,FALSE)*台帳シート!M51,0)),IF(ROUNDDOWN(VLOOKUP(J51,[1]償却率!$B$4:$C$77,2,FALSE)*台帳シート!M51,0)&gt;=台帳シート!BO51,台帳シート!BO51-1,ROUNDDOWN(VLOOKUP(台帳シート!J51,[1]償却率!$B$4:$C$77,2,FALSE)*台帳シート!M51,0)))),0)),0,(IF(BP51=0,IF(F51="無形・ソフトウェア",IF(ROUNDDOWN(VLOOKUP(J51,[1]償却率!$B$4:$C$77,2,FALSE)*台帳シート!M51,0)&gt;=台帳シート!BO51,台帳シート!BO51-0,ROUNDDOWN(VLOOKUP(台帳シート!J51,[1]償却率!$B$4:$C$77,2,FALSE)*台帳シート!M51,0)),IF(H51="1：リース",IF(ROUNDDOWN(VLOOKUP(J51,[1]償却率!$B$4:$C$77,2,FALSE)*台帳シート!M51,0)&gt;=台帳シート!BO51,台帳シート!BO51-0,ROUNDDOWN(VLOOKUP(台帳シート!J51,[1]償却率!$B$4:$C$77,2,FALSE)*台帳シート!M51,0)),IF(ROUNDDOWN(VLOOKUP(J51,[1]償却率!$B$4:$C$77,2,FALSE)*台帳シート!M51,0)&gt;=台帳シート!BO51,台帳シート!BO51-1,ROUNDDOWN(VLOOKUP(台帳シート!J51,[1]償却率!$B$4:$C$77,2,FALSE)*台帳シート!M51,0)))),0)))</f>
        <v>10120709</v>
      </c>
      <c r="BS51" s="66">
        <f t="shared" si="11"/>
        <v>50603545</v>
      </c>
      <c r="BT51" s="75">
        <f t="shared" si="6"/>
        <v>100451820</v>
      </c>
      <c r="BU51" s="68"/>
    </row>
    <row r="52" spans="2:73" ht="35.1" customHeight="1" x14ac:dyDescent="0.15">
      <c r="B52" s="69" t="s">
        <v>214</v>
      </c>
      <c r="C52" s="55"/>
      <c r="D52" s="47" t="s">
        <v>203</v>
      </c>
      <c r="E52" s="48" t="s">
        <v>156</v>
      </c>
      <c r="F52" s="102" t="s">
        <v>111</v>
      </c>
      <c r="G52" s="50" t="s">
        <v>215</v>
      </c>
      <c r="H52" s="51" t="s">
        <v>80</v>
      </c>
      <c r="I52" s="50"/>
      <c r="J52" s="49">
        <v>15</v>
      </c>
      <c r="K52" s="101">
        <v>41670</v>
      </c>
      <c r="L52" s="51"/>
      <c r="M52" s="71">
        <v>186759361</v>
      </c>
      <c r="N52" s="77"/>
      <c r="O52" s="55"/>
      <c r="P52" s="55"/>
      <c r="Q52" s="55"/>
      <c r="R52" s="55" t="str">
        <f t="shared" si="1"/>
        <v>-</v>
      </c>
      <c r="S52" s="55"/>
      <c r="T52" s="55"/>
      <c r="U52" s="55"/>
      <c r="V52" s="55"/>
      <c r="W52" s="55"/>
      <c r="X52" s="55"/>
      <c r="Y52" s="55" t="str">
        <f t="shared" si="9"/>
        <v>-</v>
      </c>
      <c r="Z52" s="55"/>
      <c r="AA52" s="55"/>
      <c r="AB52" s="55"/>
      <c r="AC52" s="55"/>
      <c r="AD52" s="55"/>
      <c r="AE52" s="55"/>
      <c r="AF52" s="55"/>
      <c r="AG52" s="55"/>
      <c r="AH52" s="51" t="s">
        <v>81</v>
      </c>
      <c r="AI52" s="51"/>
      <c r="AJ52" s="51"/>
      <c r="AK52" s="51"/>
      <c r="AL52" s="51"/>
      <c r="AM52" s="51"/>
      <c r="AN52" s="51"/>
      <c r="AO52" s="51"/>
      <c r="AP52" s="51"/>
      <c r="AQ52" s="57">
        <v>1</v>
      </c>
      <c r="AR52" s="51" t="s">
        <v>213</v>
      </c>
      <c r="AS52" s="51"/>
      <c r="AT52" s="51"/>
      <c r="AU52" s="51"/>
      <c r="AV52" s="51" t="s">
        <v>100</v>
      </c>
      <c r="AW52" s="51"/>
      <c r="AX52" s="58" t="s">
        <v>86</v>
      </c>
      <c r="AY52" s="59"/>
      <c r="AZ52" s="60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72"/>
      <c r="BL52" s="73">
        <f t="shared" si="2"/>
        <v>4</v>
      </c>
      <c r="BM52" s="64">
        <f>+IF(ISERROR(ROUNDDOWN(VLOOKUP(J52,[1]償却率!$B$4:$C$82,2,FALSE)*台帳シート!M52,0)*台帳シート!BL52),0,ROUNDDOWN(VLOOKUP(台帳シート!J52,[1]償却率!$B$4:$C$82,2,FALSE)*台帳シート!M52,0)*台帳シート!BL52)</f>
        <v>50051508</v>
      </c>
      <c r="BN52" s="65">
        <f t="shared" si="7"/>
        <v>50051508</v>
      </c>
      <c r="BO52" s="74">
        <f t="shared" si="3"/>
        <v>136707853</v>
      </c>
      <c r="BP52" s="74">
        <f t="shared" si="4"/>
        <v>0</v>
      </c>
      <c r="BQ52" s="65">
        <f t="shared" si="5"/>
        <v>0</v>
      </c>
      <c r="BR52" s="65">
        <f>IF(ISERROR(IF(BP52=0,IF(F52="無形・ソフトウェア",IF(ROUNDDOWN(VLOOKUP(J52,[1]償却率!$B$4:$C$77,2,FALSE)*台帳シート!M52,0)&gt;=台帳シート!BO52,台帳シート!BO52-0,ROUNDDOWN(VLOOKUP(台帳シート!J52,[1]償却率!$B$4:$C$77,2,FALSE)*台帳シート!M52,0)),IF(H52="1：リース",IF(ROUNDDOWN(VLOOKUP(J52,[1]償却率!$B$4:$C$77,2,FALSE)*台帳シート!M52,0)&gt;=台帳シート!BO52,台帳シート!BO52-0,ROUNDDOWN(VLOOKUP(台帳シート!J52,[1]償却率!$B$4:$C$77,2,FALSE)*台帳シート!M52,0)),IF(ROUNDDOWN(VLOOKUP(J52,[1]償却率!$B$4:$C$77,2,FALSE)*台帳シート!M52,0)&gt;=台帳シート!BO52,台帳シート!BO52-1,ROUNDDOWN(VLOOKUP(台帳シート!J52,[1]償却率!$B$4:$C$77,2,FALSE)*台帳シート!M52,0)))),0)),0,(IF(BP52=0,IF(F52="無形・ソフトウェア",IF(ROUNDDOWN(VLOOKUP(J52,[1]償却率!$B$4:$C$77,2,FALSE)*台帳シート!M52,0)&gt;=台帳シート!BO52,台帳シート!BO52-0,ROUNDDOWN(VLOOKUP(台帳シート!J52,[1]償却率!$B$4:$C$77,2,FALSE)*台帳シート!M52,0)),IF(H52="1：リース",IF(ROUNDDOWN(VLOOKUP(J52,[1]償却率!$B$4:$C$77,2,FALSE)*台帳シート!M52,0)&gt;=台帳シート!BO52,台帳シート!BO52-0,ROUNDDOWN(VLOOKUP(台帳シート!J52,[1]償却率!$B$4:$C$77,2,FALSE)*台帳シート!M52,0)),IF(ROUNDDOWN(VLOOKUP(J52,[1]償却率!$B$4:$C$77,2,FALSE)*台帳シート!M52,0)&gt;=台帳シート!BO52,台帳シート!BO52-1,ROUNDDOWN(VLOOKUP(台帳シート!J52,[1]償却率!$B$4:$C$77,2,FALSE)*台帳シート!M52,0)))),0)))</f>
        <v>12512877</v>
      </c>
      <c r="BS52" s="66">
        <f t="shared" si="11"/>
        <v>62564385</v>
      </c>
      <c r="BT52" s="75">
        <f t="shared" si="6"/>
        <v>124194976</v>
      </c>
      <c r="BU52" s="68"/>
    </row>
    <row r="53" spans="2:73" ht="35.1" customHeight="1" x14ac:dyDescent="0.15">
      <c r="B53" s="69" t="s">
        <v>216</v>
      </c>
      <c r="C53" s="55"/>
      <c r="D53" s="47" t="s">
        <v>217</v>
      </c>
      <c r="E53" s="48" t="s">
        <v>218</v>
      </c>
      <c r="F53" s="49" t="s">
        <v>111</v>
      </c>
      <c r="G53" s="50" t="s">
        <v>219</v>
      </c>
      <c r="H53" s="51" t="s">
        <v>80</v>
      </c>
      <c r="I53" s="50" t="s">
        <v>113</v>
      </c>
      <c r="J53" s="49">
        <v>38</v>
      </c>
      <c r="K53" s="101">
        <v>42074</v>
      </c>
      <c r="L53" s="51"/>
      <c r="M53" s="71">
        <v>4434849</v>
      </c>
      <c r="N53" s="77"/>
      <c r="O53" s="55"/>
      <c r="P53" s="55"/>
      <c r="Q53" s="55"/>
      <c r="R53" s="55" t="str">
        <f t="shared" si="1"/>
        <v>-</v>
      </c>
      <c r="S53" s="55"/>
      <c r="T53" s="55"/>
      <c r="U53" s="55"/>
      <c r="V53" s="55"/>
      <c r="W53" s="55"/>
      <c r="X53" s="55"/>
      <c r="Y53" s="55" t="str">
        <f t="shared" si="9"/>
        <v>-</v>
      </c>
      <c r="Z53" s="55"/>
      <c r="AA53" s="55"/>
      <c r="AB53" s="55"/>
      <c r="AC53" s="55"/>
      <c r="AD53" s="55"/>
      <c r="AE53" s="55"/>
      <c r="AF53" s="55"/>
      <c r="AG53" s="55"/>
      <c r="AH53" s="51" t="s">
        <v>81</v>
      </c>
      <c r="AI53" s="51"/>
      <c r="AJ53" s="51" t="s">
        <v>220</v>
      </c>
      <c r="AK53" s="51"/>
      <c r="AL53" s="51"/>
      <c r="AM53" s="51"/>
      <c r="AN53" s="51"/>
      <c r="AO53" s="51"/>
      <c r="AP53" s="51"/>
      <c r="AQ53" s="57">
        <v>8.68</v>
      </c>
      <c r="AR53" s="51" t="s">
        <v>83</v>
      </c>
      <c r="AS53" s="51"/>
      <c r="AT53" s="51"/>
      <c r="AU53" s="51"/>
      <c r="AV53" s="51" t="s">
        <v>100</v>
      </c>
      <c r="AW53" s="51"/>
      <c r="AX53" s="58" t="s">
        <v>86</v>
      </c>
      <c r="AY53" s="59"/>
      <c r="AZ53" s="60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72"/>
      <c r="BL53" s="73">
        <f t="shared" si="2"/>
        <v>3</v>
      </c>
      <c r="BM53" s="64">
        <f>+IF(ISERROR(ROUNDDOWN(VLOOKUP(J53,[1]償却率!$B$4:$C$82,2,FALSE)*台帳シート!M53,0)*台帳シート!BL53),0,ROUNDDOWN(VLOOKUP(台帳シート!J53,[1]償却率!$B$4:$C$82,2,FALSE)*台帳シート!M53,0)*台帳シート!BL53)</f>
        <v>359220</v>
      </c>
      <c r="BN53" s="65">
        <f t="shared" si="7"/>
        <v>359220</v>
      </c>
      <c r="BO53" s="74">
        <f t="shared" si="3"/>
        <v>4075629</v>
      </c>
      <c r="BP53" s="74">
        <f t="shared" si="4"/>
        <v>0</v>
      </c>
      <c r="BQ53" s="65">
        <f t="shared" si="5"/>
        <v>0</v>
      </c>
      <c r="BR53" s="65">
        <f>IF(ISERROR(IF(BP53=0,IF(F53="無形・ソフトウェア",IF(ROUNDDOWN(VLOOKUP(J53,[1]償却率!$B$4:$C$77,2,FALSE)*台帳シート!M53,0)&gt;=台帳シート!BO53,台帳シート!BO53-0,ROUNDDOWN(VLOOKUP(台帳シート!J53,[1]償却率!$B$4:$C$77,2,FALSE)*台帳シート!M53,0)),IF(H53="1：リース",IF(ROUNDDOWN(VLOOKUP(J53,[1]償却率!$B$4:$C$77,2,FALSE)*台帳シート!M53,0)&gt;=台帳シート!BO53,台帳シート!BO53-0,ROUNDDOWN(VLOOKUP(台帳シート!J53,[1]償却率!$B$4:$C$77,2,FALSE)*台帳シート!M53,0)),IF(ROUNDDOWN(VLOOKUP(J53,[1]償却率!$B$4:$C$77,2,FALSE)*台帳シート!M53,0)&gt;=台帳シート!BO53,台帳シート!BO53-1,ROUNDDOWN(VLOOKUP(台帳シート!J53,[1]償却率!$B$4:$C$77,2,FALSE)*台帳シート!M53,0)))),0)),0,(IF(BP53=0,IF(F53="無形・ソフトウェア",IF(ROUNDDOWN(VLOOKUP(J53,[1]償却率!$B$4:$C$77,2,FALSE)*台帳シート!M53,0)&gt;=台帳シート!BO53,台帳シート!BO53-0,ROUNDDOWN(VLOOKUP(台帳シート!J53,[1]償却率!$B$4:$C$77,2,FALSE)*台帳シート!M53,0)),IF(H53="1：リース",IF(ROUNDDOWN(VLOOKUP(J53,[1]償却率!$B$4:$C$77,2,FALSE)*台帳シート!M53,0)&gt;=台帳シート!BO53,台帳シート!BO53-0,ROUNDDOWN(VLOOKUP(台帳シート!J53,[1]償却率!$B$4:$C$77,2,FALSE)*台帳シート!M53,0)),IF(ROUNDDOWN(VLOOKUP(J53,[1]償却率!$B$4:$C$77,2,FALSE)*台帳シート!M53,0)&gt;=台帳シート!BO53,台帳シート!BO53-1,ROUNDDOWN(VLOOKUP(台帳シート!J53,[1]償却率!$B$4:$C$77,2,FALSE)*台帳シート!M53,0)))),0)))</f>
        <v>119740</v>
      </c>
      <c r="BS53" s="66">
        <f t="shared" si="11"/>
        <v>478960</v>
      </c>
      <c r="BT53" s="75">
        <f t="shared" si="6"/>
        <v>3955889</v>
      </c>
      <c r="BU53" s="68"/>
    </row>
    <row r="54" spans="2:73" ht="35.1" customHeight="1" x14ac:dyDescent="0.15">
      <c r="B54" s="69" t="s">
        <v>221</v>
      </c>
      <c r="C54" s="55"/>
      <c r="D54" s="47" t="s">
        <v>222</v>
      </c>
      <c r="E54" s="48" t="s">
        <v>218</v>
      </c>
      <c r="F54" s="49" t="s">
        <v>111</v>
      </c>
      <c r="G54" s="50" t="s">
        <v>223</v>
      </c>
      <c r="H54" s="51" t="s">
        <v>80</v>
      </c>
      <c r="I54" s="50" t="s">
        <v>113</v>
      </c>
      <c r="J54" s="49">
        <v>38</v>
      </c>
      <c r="K54" s="101">
        <v>42093</v>
      </c>
      <c r="L54" s="51"/>
      <c r="M54" s="71">
        <v>5160936</v>
      </c>
      <c r="N54" s="77"/>
      <c r="O54" s="55"/>
      <c r="P54" s="55"/>
      <c r="Q54" s="55"/>
      <c r="R54" s="55" t="str">
        <f t="shared" si="1"/>
        <v>-</v>
      </c>
      <c r="S54" s="55"/>
      <c r="T54" s="55"/>
      <c r="U54" s="55"/>
      <c r="V54" s="55"/>
      <c r="W54" s="55"/>
      <c r="X54" s="55"/>
      <c r="Y54" s="55" t="str">
        <f t="shared" si="9"/>
        <v>-</v>
      </c>
      <c r="Z54" s="55"/>
      <c r="AA54" s="55"/>
      <c r="AB54" s="55"/>
      <c r="AC54" s="55"/>
      <c r="AD54" s="55"/>
      <c r="AE54" s="55"/>
      <c r="AF54" s="55"/>
      <c r="AG54" s="55"/>
      <c r="AH54" s="51" t="s">
        <v>81</v>
      </c>
      <c r="AI54" s="51"/>
      <c r="AJ54" s="51" t="s">
        <v>220</v>
      </c>
      <c r="AK54" s="51"/>
      <c r="AL54" s="51"/>
      <c r="AM54" s="51"/>
      <c r="AN54" s="51"/>
      <c r="AO54" s="51"/>
      <c r="AP54" s="51"/>
      <c r="AQ54" s="57">
        <v>8.68</v>
      </c>
      <c r="AR54" s="51" t="s">
        <v>83</v>
      </c>
      <c r="AS54" s="51"/>
      <c r="AT54" s="51"/>
      <c r="AU54" s="51"/>
      <c r="AV54" s="51" t="s">
        <v>100</v>
      </c>
      <c r="AW54" s="51"/>
      <c r="AX54" s="58" t="s">
        <v>86</v>
      </c>
      <c r="AY54" s="59"/>
      <c r="AZ54" s="60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72"/>
      <c r="BL54" s="73">
        <f t="shared" si="2"/>
        <v>3</v>
      </c>
      <c r="BM54" s="64">
        <f>+IF(ISERROR(ROUNDDOWN(VLOOKUP(J54,[1]償却率!$B$4:$C$82,2,FALSE)*台帳シート!M54,0)*台帳シート!BL54),0,ROUNDDOWN(VLOOKUP(台帳シート!J54,[1]償却率!$B$4:$C$82,2,FALSE)*台帳シート!M54,0)*台帳シート!BL54)</f>
        <v>418035</v>
      </c>
      <c r="BN54" s="65">
        <f t="shared" si="7"/>
        <v>418035</v>
      </c>
      <c r="BO54" s="74">
        <f t="shared" si="3"/>
        <v>4742901</v>
      </c>
      <c r="BP54" s="74">
        <f t="shared" si="4"/>
        <v>0</v>
      </c>
      <c r="BQ54" s="65">
        <f t="shared" si="5"/>
        <v>0</v>
      </c>
      <c r="BR54" s="65">
        <f>IF(ISERROR(IF(BP54=0,IF(F54="無形・ソフトウェア",IF(ROUNDDOWN(VLOOKUP(J54,[1]償却率!$B$4:$C$77,2,FALSE)*台帳シート!M54,0)&gt;=台帳シート!BO54,台帳シート!BO54-0,ROUNDDOWN(VLOOKUP(台帳シート!J54,[1]償却率!$B$4:$C$77,2,FALSE)*台帳シート!M54,0)),IF(H54="1：リース",IF(ROUNDDOWN(VLOOKUP(J54,[1]償却率!$B$4:$C$77,2,FALSE)*台帳シート!M54,0)&gt;=台帳シート!BO54,台帳シート!BO54-0,ROUNDDOWN(VLOOKUP(台帳シート!J54,[1]償却率!$B$4:$C$77,2,FALSE)*台帳シート!M54,0)),IF(ROUNDDOWN(VLOOKUP(J54,[1]償却率!$B$4:$C$77,2,FALSE)*台帳シート!M54,0)&gt;=台帳シート!BO54,台帳シート!BO54-1,ROUNDDOWN(VLOOKUP(台帳シート!J54,[1]償却率!$B$4:$C$77,2,FALSE)*台帳シート!M54,0)))),0)),0,(IF(BP54=0,IF(F54="無形・ソフトウェア",IF(ROUNDDOWN(VLOOKUP(J54,[1]償却率!$B$4:$C$77,2,FALSE)*台帳シート!M54,0)&gt;=台帳シート!BO54,台帳シート!BO54-0,ROUNDDOWN(VLOOKUP(台帳シート!J54,[1]償却率!$B$4:$C$77,2,FALSE)*台帳シート!M54,0)),IF(H54="1：リース",IF(ROUNDDOWN(VLOOKUP(J54,[1]償却率!$B$4:$C$77,2,FALSE)*台帳シート!M54,0)&gt;=台帳シート!BO54,台帳シート!BO54-0,ROUNDDOWN(VLOOKUP(台帳シート!J54,[1]償却率!$B$4:$C$77,2,FALSE)*台帳シート!M54,0)),IF(ROUNDDOWN(VLOOKUP(J54,[1]償却率!$B$4:$C$77,2,FALSE)*台帳シート!M54,0)&gt;=台帳シート!BO54,台帳シート!BO54-1,ROUNDDOWN(VLOOKUP(台帳シート!J54,[1]償却率!$B$4:$C$77,2,FALSE)*台帳シート!M54,0)))),0)))</f>
        <v>139345</v>
      </c>
      <c r="BS54" s="66">
        <f t="shared" si="11"/>
        <v>557380</v>
      </c>
      <c r="BT54" s="75">
        <f t="shared" si="6"/>
        <v>4603556</v>
      </c>
      <c r="BU54" s="68"/>
    </row>
    <row r="55" spans="2:73" ht="35.1" customHeight="1" x14ac:dyDescent="0.15">
      <c r="B55" s="69" t="s">
        <v>224</v>
      </c>
      <c r="C55" s="55"/>
      <c r="D55" s="47" t="s">
        <v>225</v>
      </c>
      <c r="E55" s="48" t="s">
        <v>218</v>
      </c>
      <c r="F55" s="49" t="s">
        <v>111</v>
      </c>
      <c r="G55" s="50" t="s">
        <v>226</v>
      </c>
      <c r="H55" s="51" t="s">
        <v>80</v>
      </c>
      <c r="I55" s="50" t="s">
        <v>113</v>
      </c>
      <c r="J55" s="49">
        <v>38</v>
      </c>
      <c r="K55" s="101">
        <v>42093</v>
      </c>
      <c r="L55" s="51"/>
      <c r="M55" s="71">
        <v>4941076</v>
      </c>
      <c r="N55" s="77"/>
      <c r="O55" s="55"/>
      <c r="P55" s="55"/>
      <c r="Q55" s="55"/>
      <c r="R55" s="55" t="str">
        <f t="shared" si="1"/>
        <v>-</v>
      </c>
      <c r="S55" s="55"/>
      <c r="T55" s="55"/>
      <c r="U55" s="55"/>
      <c r="V55" s="55"/>
      <c r="W55" s="55"/>
      <c r="X55" s="55"/>
      <c r="Y55" s="55" t="str">
        <f t="shared" si="9"/>
        <v>-</v>
      </c>
      <c r="Z55" s="55"/>
      <c r="AA55" s="55"/>
      <c r="AB55" s="55"/>
      <c r="AC55" s="55"/>
      <c r="AD55" s="55"/>
      <c r="AE55" s="55"/>
      <c r="AF55" s="55"/>
      <c r="AG55" s="55"/>
      <c r="AH55" s="51" t="s">
        <v>81</v>
      </c>
      <c r="AI55" s="51"/>
      <c r="AJ55" s="51" t="s">
        <v>220</v>
      </c>
      <c r="AK55" s="51"/>
      <c r="AL55" s="51"/>
      <c r="AM55" s="51"/>
      <c r="AN55" s="51"/>
      <c r="AO55" s="51"/>
      <c r="AP55" s="51"/>
      <c r="AQ55" s="57">
        <v>7.75</v>
      </c>
      <c r="AR55" s="51" t="s">
        <v>83</v>
      </c>
      <c r="AS55" s="51"/>
      <c r="AT55" s="51"/>
      <c r="AU55" s="51"/>
      <c r="AV55" s="51" t="s">
        <v>100</v>
      </c>
      <c r="AW55" s="51"/>
      <c r="AX55" s="58" t="s">
        <v>86</v>
      </c>
      <c r="AY55" s="59"/>
      <c r="AZ55" s="60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72"/>
      <c r="BL55" s="73">
        <f t="shared" si="2"/>
        <v>3</v>
      </c>
      <c r="BM55" s="64">
        <f>+IF(ISERROR(ROUNDDOWN(VLOOKUP(J55,[1]償却率!$B$4:$C$82,2,FALSE)*台帳シート!M55,0)*台帳シート!BL55),0,ROUNDDOWN(VLOOKUP(台帳シート!J55,[1]償却率!$B$4:$C$82,2,FALSE)*台帳シート!M55,0)*台帳シート!BL55)</f>
        <v>400227</v>
      </c>
      <c r="BN55" s="65">
        <f t="shared" si="7"/>
        <v>400227</v>
      </c>
      <c r="BO55" s="74">
        <f t="shared" si="3"/>
        <v>4540849</v>
      </c>
      <c r="BP55" s="74">
        <f t="shared" si="4"/>
        <v>0</v>
      </c>
      <c r="BQ55" s="65">
        <f t="shared" si="5"/>
        <v>0</v>
      </c>
      <c r="BR55" s="65">
        <f>IF(ISERROR(IF(BP55=0,IF(F55="無形・ソフトウェア",IF(ROUNDDOWN(VLOOKUP(J55,[1]償却率!$B$4:$C$77,2,FALSE)*台帳シート!M55,0)&gt;=台帳シート!BO55,台帳シート!BO55-0,ROUNDDOWN(VLOOKUP(台帳シート!J55,[1]償却率!$B$4:$C$77,2,FALSE)*台帳シート!M55,0)),IF(H55="1：リース",IF(ROUNDDOWN(VLOOKUP(J55,[1]償却率!$B$4:$C$77,2,FALSE)*台帳シート!M55,0)&gt;=台帳シート!BO55,台帳シート!BO55-0,ROUNDDOWN(VLOOKUP(台帳シート!J55,[1]償却率!$B$4:$C$77,2,FALSE)*台帳シート!M55,0)),IF(ROUNDDOWN(VLOOKUP(J55,[1]償却率!$B$4:$C$77,2,FALSE)*台帳シート!M55,0)&gt;=台帳シート!BO55,台帳シート!BO55-1,ROUNDDOWN(VLOOKUP(台帳シート!J55,[1]償却率!$B$4:$C$77,2,FALSE)*台帳シート!M55,0)))),0)),0,(IF(BP55=0,IF(F55="無形・ソフトウェア",IF(ROUNDDOWN(VLOOKUP(J55,[1]償却率!$B$4:$C$77,2,FALSE)*台帳シート!M55,0)&gt;=台帳シート!BO55,台帳シート!BO55-0,ROUNDDOWN(VLOOKUP(台帳シート!J55,[1]償却率!$B$4:$C$77,2,FALSE)*台帳シート!M55,0)),IF(H55="1：リース",IF(ROUNDDOWN(VLOOKUP(J55,[1]償却率!$B$4:$C$77,2,FALSE)*台帳シート!M55,0)&gt;=台帳シート!BO55,台帳シート!BO55-0,ROUNDDOWN(VLOOKUP(台帳シート!J55,[1]償却率!$B$4:$C$77,2,FALSE)*台帳シート!M55,0)),IF(ROUNDDOWN(VLOOKUP(J55,[1]償却率!$B$4:$C$77,2,FALSE)*台帳シート!M55,0)&gt;=台帳シート!BO55,台帳シート!BO55-1,ROUNDDOWN(VLOOKUP(台帳シート!J55,[1]償却率!$B$4:$C$77,2,FALSE)*台帳シート!M55,0)))),0)))</f>
        <v>133409</v>
      </c>
      <c r="BS55" s="66">
        <f t="shared" si="11"/>
        <v>533636</v>
      </c>
      <c r="BT55" s="75">
        <f t="shared" si="6"/>
        <v>4407440</v>
      </c>
      <c r="BU55" s="68"/>
    </row>
    <row r="56" spans="2:73" ht="35.1" customHeight="1" x14ac:dyDescent="0.15">
      <c r="B56" s="69" t="s">
        <v>227</v>
      </c>
      <c r="C56" s="55"/>
      <c r="D56" s="47" t="s">
        <v>228</v>
      </c>
      <c r="E56" s="48" t="s">
        <v>218</v>
      </c>
      <c r="F56" s="49" t="s">
        <v>111</v>
      </c>
      <c r="G56" s="50" t="s">
        <v>229</v>
      </c>
      <c r="H56" s="51" t="s">
        <v>80</v>
      </c>
      <c r="I56" s="50" t="s">
        <v>113</v>
      </c>
      <c r="J56" s="49">
        <v>38</v>
      </c>
      <c r="K56" s="101">
        <v>42348</v>
      </c>
      <c r="L56" s="51"/>
      <c r="M56" s="71">
        <v>4261023</v>
      </c>
      <c r="N56" s="77"/>
      <c r="O56" s="55"/>
      <c r="P56" s="55"/>
      <c r="Q56" s="55"/>
      <c r="R56" s="55" t="str">
        <f t="shared" si="1"/>
        <v>-</v>
      </c>
      <c r="S56" s="55"/>
      <c r="T56" s="55"/>
      <c r="U56" s="55"/>
      <c r="V56" s="55"/>
      <c r="W56" s="55"/>
      <c r="X56" s="55"/>
      <c r="Y56" s="55" t="str">
        <f t="shared" si="9"/>
        <v>-</v>
      </c>
      <c r="Z56" s="55"/>
      <c r="AA56" s="55"/>
      <c r="AB56" s="55"/>
      <c r="AC56" s="55"/>
      <c r="AD56" s="55"/>
      <c r="AE56" s="55"/>
      <c r="AF56" s="55"/>
      <c r="AG56" s="55"/>
      <c r="AH56" s="51" t="s">
        <v>81</v>
      </c>
      <c r="AI56" s="51"/>
      <c r="AJ56" s="51" t="s">
        <v>220</v>
      </c>
      <c r="AK56" s="51"/>
      <c r="AL56" s="51"/>
      <c r="AM56" s="51"/>
      <c r="AN56" s="51"/>
      <c r="AO56" s="51"/>
      <c r="AP56" s="51"/>
      <c r="AQ56" s="57">
        <v>5.76</v>
      </c>
      <c r="AR56" s="51" t="s">
        <v>83</v>
      </c>
      <c r="AS56" s="51"/>
      <c r="AT56" s="51"/>
      <c r="AU56" s="51"/>
      <c r="AV56" s="51" t="s">
        <v>100</v>
      </c>
      <c r="AW56" s="51"/>
      <c r="AX56" s="58" t="s">
        <v>86</v>
      </c>
      <c r="AY56" s="59"/>
      <c r="AZ56" s="60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72"/>
      <c r="BL56" s="73">
        <f t="shared" si="2"/>
        <v>2</v>
      </c>
      <c r="BM56" s="64">
        <f>+IF(ISERROR(ROUNDDOWN(VLOOKUP(J56,[1]償却率!$B$4:$C$82,2,FALSE)*台帳シート!M56,0)*台帳シート!BL56),0,ROUNDDOWN(VLOOKUP(台帳シート!J56,[1]償却率!$B$4:$C$82,2,FALSE)*台帳シート!M56,0)*台帳シート!BL56)</f>
        <v>230094</v>
      </c>
      <c r="BN56" s="65">
        <f t="shared" si="7"/>
        <v>230094</v>
      </c>
      <c r="BO56" s="74">
        <f t="shared" si="3"/>
        <v>4030929</v>
      </c>
      <c r="BP56" s="74">
        <f t="shared" si="4"/>
        <v>0</v>
      </c>
      <c r="BQ56" s="65">
        <f t="shared" si="5"/>
        <v>0</v>
      </c>
      <c r="BR56" s="65">
        <f>IF(ISERROR(IF(BP56=0,IF(F56="無形・ソフトウェア",IF(ROUNDDOWN(VLOOKUP(J56,[1]償却率!$B$4:$C$77,2,FALSE)*台帳シート!M56,0)&gt;=台帳シート!BO56,台帳シート!BO56-0,ROUNDDOWN(VLOOKUP(台帳シート!J56,[1]償却率!$B$4:$C$77,2,FALSE)*台帳シート!M56,0)),IF(H56="1：リース",IF(ROUNDDOWN(VLOOKUP(J56,[1]償却率!$B$4:$C$77,2,FALSE)*台帳シート!M56,0)&gt;=台帳シート!BO56,台帳シート!BO56-0,ROUNDDOWN(VLOOKUP(台帳シート!J56,[1]償却率!$B$4:$C$77,2,FALSE)*台帳シート!M56,0)),IF(ROUNDDOWN(VLOOKUP(J56,[1]償却率!$B$4:$C$77,2,FALSE)*台帳シート!M56,0)&gt;=台帳シート!BO56,台帳シート!BO56-1,ROUNDDOWN(VLOOKUP(台帳シート!J56,[1]償却率!$B$4:$C$77,2,FALSE)*台帳シート!M56,0)))),0)),0,(IF(BP56=0,IF(F56="無形・ソフトウェア",IF(ROUNDDOWN(VLOOKUP(J56,[1]償却率!$B$4:$C$77,2,FALSE)*台帳シート!M56,0)&gt;=台帳シート!BO56,台帳シート!BO56-0,ROUNDDOWN(VLOOKUP(台帳シート!J56,[1]償却率!$B$4:$C$77,2,FALSE)*台帳シート!M56,0)),IF(H56="1：リース",IF(ROUNDDOWN(VLOOKUP(J56,[1]償却率!$B$4:$C$77,2,FALSE)*台帳シート!M56,0)&gt;=台帳シート!BO56,台帳シート!BO56-0,ROUNDDOWN(VLOOKUP(台帳シート!J56,[1]償却率!$B$4:$C$77,2,FALSE)*台帳シート!M56,0)),IF(ROUNDDOWN(VLOOKUP(J56,[1]償却率!$B$4:$C$77,2,FALSE)*台帳シート!M56,0)&gt;=台帳シート!BO56,台帳シート!BO56-1,ROUNDDOWN(VLOOKUP(台帳シート!J56,[1]償却率!$B$4:$C$77,2,FALSE)*台帳シート!M56,0)))),0)))</f>
        <v>115047</v>
      </c>
      <c r="BS56" s="66">
        <f t="shared" si="11"/>
        <v>345141</v>
      </c>
      <c r="BT56" s="75">
        <f t="shared" si="6"/>
        <v>3915882</v>
      </c>
      <c r="BU56" s="68"/>
    </row>
    <row r="57" spans="2:73" ht="35.1" customHeight="1" x14ac:dyDescent="0.15">
      <c r="B57" s="69" t="s">
        <v>230</v>
      </c>
      <c r="C57" s="55"/>
      <c r="D57" s="47" t="s">
        <v>231</v>
      </c>
      <c r="E57" s="48" t="s">
        <v>218</v>
      </c>
      <c r="F57" s="49" t="s">
        <v>111</v>
      </c>
      <c r="G57" s="50" t="s">
        <v>232</v>
      </c>
      <c r="H57" s="51" t="s">
        <v>80</v>
      </c>
      <c r="I57" s="50" t="s">
        <v>113</v>
      </c>
      <c r="J57" s="49">
        <v>38</v>
      </c>
      <c r="K57" s="101">
        <v>42348</v>
      </c>
      <c r="L57" s="51"/>
      <c r="M57" s="71">
        <v>4717024</v>
      </c>
      <c r="N57" s="77"/>
      <c r="O57" s="55"/>
      <c r="P57" s="55"/>
      <c r="Q57" s="55"/>
      <c r="R57" s="55" t="str">
        <f t="shared" si="1"/>
        <v>-</v>
      </c>
      <c r="S57" s="55"/>
      <c r="T57" s="55"/>
      <c r="U57" s="55"/>
      <c r="V57" s="55"/>
      <c r="W57" s="55"/>
      <c r="X57" s="55"/>
      <c r="Y57" s="55" t="str">
        <f t="shared" si="9"/>
        <v>-</v>
      </c>
      <c r="Z57" s="55"/>
      <c r="AA57" s="55"/>
      <c r="AB57" s="55"/>
      <c r="AC57" s="55"/>
      <c r="AD57" s="55"/>
      <c r="AE57" s="55"/>
      <c r="AF57" s="55"/>
      <c r="AG57" s="55"/>
      <c r="AH57" s="51" t="s">
        <v>81</v>
      </c>
      <c r="AI57" s="51"/>
      <c r="AJ57" s="51" t="s">
        <v>220</v>
      </c>
      <c r="AK57" s="51"/>
      <c r="AL57" s="51"/>
      <c r="AM57" s="51"/>
      <c r="AN57" s="51"/>
      <c r="AO57" s="51"/>
      <c r="AP57" s="51"/>
      <c r="AQ57" s="57">
        <v>5.76</v>
      </c>
      <c r="AR57" s="51" t="s">
        <v>83</v>
      </c>
      <c r="AS57" s="51"/>
      <c r="AT57" s="51"/>
      <c r="AU57" s="51"/>
      <c r="AV57" s="51" t="s">
        <v>100</v>
      </c>
      <c r="AW57" s="51"/>
      <c r="AX57" s="58" t="s">
        <v>86</v>
      </c>
      <c r="AY57" s="59"/>
      <c r="AZ57" s="60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72"/>
      <c r="BL57" s="73">
        <f t="shared" si="2"/>
        <v>2</v>
      </c>
      <c r="BM57" s="64">
        <f>+IF(ISERROR(ROUNDDOWN(VLOOKUP(J57,[1]償却率!$B$4:$C$82,2,FALSE)*台帳シート!M57,0)*台帳シート!BL57),0,ROUNDDOWN(VLOOKUP(台帳シート!J57,[1]償却率!$B$4:$C$82,2,FALSE)*台帳シート!M57,0)*台帳シート!BL57)</f>
        <v>254718</v>
      </c>
      <c r="BN57" s="65">
        <f t="shared" si="7"/>
        <v>254718</v>
      </c>
      <c r="BO57" s="74">
        <f t="shared" si="3"/>
        <v>4462306</v>
      </c>
      <c r="BP57" s="74">
        <f t="shared" si="4"/>
        <v>0</v>
      </c>
      <c r="BQ57" s="65">
        <f t="shared" si="5"/>
        <v>0</v>
      </c>
      <c r="BR57" s="65">
        <f>IF(ISERROR(IF(BP57=0,IF(F57="無形・ソフトウェア",IF(ROUNDDOWN(VLOOKUP(J57,[1]償却率!$B$4:$C$77,2,FALSE)*台帳シート!M57,0)&gt;=台帳シート!BO57,台帳シート!BO57-0,ROUNDDOWN(VLOOKUP(台帳シート!J57,[1]償却率!$B$4:$C$77,2,FALSE)*台帳シート!M57,0)),IF(H57="1：リース",IF(ROUNDDOWN(VLOOKUP(J57,[1]償却率!$B$4:$C$77,2,FALSE)*台帳シート!M57,0)&gt;=台帳シート!BO57,台帳シート!BO57-0,ROUNDDOWN(VLOOKUP(台帳シート!J57,[1]償却率!$B$4:$C$77,2,FALSE)*台帳シート!M57,0)),IF(ROUNDDOWN(VLOOKUP(J57,[1]償却率!$B$4:$C$77,2,FALSE)*台帳シート!M57,0)&gt;=台帳シート!BO57,台帳シート!BO57-1,ROUNDDOWN(VLOOKUP(台帳シート!J57,[1]償却率!$B$4:$C$77,2,FALSE)*台帳シート!M57,0)))),0)),0,(IF(BP57=0,IF(F57="無形・ソフトウェア",IF(ROUNDDOWN(VLOOKUP(J57,[1]償却率!$B$4:$C$77,2,FALSE)*台帳シート!M57,0)&gt;=台帳シート!BO57,台帳シート!BO57-0,ROUNDDOWN(VLOOKUP(台帳シート!J57,[1]償却率!$B$4:$C$77,2,FALSE)*台帳シート!M57,0)),IF(H57="1：リース",IF(ROUNDDOWN(VLOOKUP(J57,[1]償却率!$B$4:$C$77,2,FALSE)*台帳シート!M57,0)&gt;=台帳シート!BO57,台帳シート!BO57-0,ROUNDDOWN(VLOOKUP(台帳シート!J57,[1]償却率!$B$4:$C$77,2,FALSE)*台帳シート!M57,0)),IF(ROUNDDOWN(VLOOKUP(J57,[1]償却率!$B$4:$C$77,2,FALSE)*台帳シート!M57,0)&gt;=台帳シート!BO57,台帳シート!BO57-1,ROUNDDOWN(VLOOKUP(台帳シート!J57,[1]償却率!$B$4:$C$77,2,FALSE)*台帳シート!M57,0)))),0)))</f>
        <v>127359</v>
      </c>
      <c r="BS57" s="66">
        <f t="shared" si="11"/>
        <v>382077</v>
      </c>
      <c r="BT57" s="75">
        <f t="shared" si="6"/>
        <v>4334947</v>
      </c>
      <c r="BU57" s="68"/>
    </row>
    <row r="58" spans="2:73" ht="35.1" customHeight="1" x14ac:dyDescent="0.15">
      <c r="B58" s="69" t="s">
        <v>233</v>
      </c>
      <c r="C58" s="55"/>
      <c r="D58" s="47" t="s">
        <v>234</v>
      </c>
      <c r="E58" s="48" t="s">
        <v>218</v>
      </c>
      <c r="F58" s="49" t="s">
        <v>111</v>
      </c>
      <c r="G58" s="50" t="s">
        <v>235</v>
      </c>
      <c r="H58" s="51" t="s">
        <v>80</v>
      </c>
      <c r="I58" s="50" t="s">
        <v>113</v>
      </c>
      <c r="J58" s="49">
        <v>38</v>
      </c>
      <c r="K58" s="101">
        <v>42362</v>
      </c>
      <c r="L58" s="51"/>
      <c r="M58" s="71">
        <v>4599229</v>
      </c>
      <c r="N58" s="77"/>
      <c r="O58" s="55"/>
      <c r="P58" s="55"/>
      <c r="Q58" s="55"/>
      <c r="R58" s="55" t="str">
        <f t="shared" si="1"/>
        <v>-</v>
      </c>
      <c r="S58" s="55"/>
      <c r="T58" s="55"/>
      <c r="U58" s="55"/>
      <c r="V58" s="55"/>
      <c r="W58" s="55"/>
      <c r="X58" s="55"/>
      <c r="Y58" s="55" t="str">
        <f t="shared" si="9"/>
        <v>-</v>
      </c>
      <c r="Z58" s="55"/>
      <c r="AA58" s="55"/>
      <c r="AB58" s="55"/>
      <c r="AC58" s="55"/>
      <c r="AD58" s="55"/>
      <c r="AE58" s="55"/>
      <c r="AF58" s="55"/>
      <c r="AG58" s="55"/>
      <c r="AH58" s="51" t="s">
        <v>81</v>
      </c>
      <c r="AI58" s="51"/>
      <c r="AJ58" s="51" t="s">
        <v>220</v>
      </c>
      <c r="AK58" s="51"/>
      <c r="AL58" s="51"/>
      <c r="AM58" s="51"/>
      <c r="AN58" s="51"/>
      <c r="AO58" s="51"/>
      <c r="AP58" s="51"/>
      <c r="AQ58" s="57">
        <v>5.76</v>
      </c>
      <c r="AR58" s="51" t="s">
        <v>83</v>
      </c>
      <c r="AS58" s="51"/>
      <c r="AT58" s="51"/>
      <c r="AU58" s="51"/>
      <c r="AV58" s="51" t="s">
        <v>100</v>
      </c>
      <c r="AW58" s="51"/>
      <c r="AX58" s="58" t="s">
        <v>86</v>
      </c>
      <c r="AY58" s="59"/>
      <c r="AZ58" s="60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72"/>
      <c r="BL58" s="73">
        <f t="shared" si="2"/>
        <v>2</v>
      </c>
      <c r="BM58" s="64">
        <f>+IF(ISERROR(ROUNDDOWN(VLOOKUP(J58,[1]償却率!$B$4:$C$82,2,FALSE)*台帳シート!M58,0)*台帳シート!BL58),0,ROUNDDOWN(VLOOKUP(台帳シート!J58,[1]償却率!$B$4:$C$82,2,FALSE)*台帳シート!M58,0)*台帳シート!BL58)</f>
        <v>248358</v>
      </c>
      <c r="BN58" s="65">
        <f t="shared" si="7"/>
        <v>248358</v>
      </c>
      <c r="BO58" s="74">
        <f t="shared" si="3"/>
        <v>4350871</v>
      </c>
      <c r="BP58" s="74">
        <f t="shared" si="4"/>
        <v>0</v>
      </c>
      <c r="BQ58" s="65">
        <f t="shared" si="5"/>
        <v>0</v>
      </c>
      <c r="BR58" s="65">
        <f>IF(ISERROR(IF(BP58=0,IF(F58="無形・ソフトウェア",IF(ROUNDDOWN(VLOOKUP(J58,[1]償却率!$B$4:$C$77,2,FALSE)*台帳シート!M58,0)&gt;=台帳シート!BO58,台帳シート!BO58-0,ROUNDDOWN(VLOOKUP(台帳シート!J58,[1]償却率!$B$4:$C$77,2,FALSE)*台帳シート!M58,0)),IF(H58="1：リース",IF(ROUNDDOWN(VLOOKUP(J58,[1]償却率!$B$4:$C$77,2,FALSE)*台帳シート!M58,0)&gt;=台帳シート!BO58,台帳シート!BO58-0,ROUNDDOWN(VLOOKUP(台帳シート!J58,[1]償却率!$B$4:$C$77,2,FALSE)*台帳シート!M58,0)),IF(ROUNDDOWN(VLOOKUP(J58,[1]償却率!$B$4:$C$77,2,FALSE)*台帳シート!M58,0)&gt;=台帳シート!BO58,台帳シート!BO58-1,ROUNDDOWN(VLOOKUP(台帳シート!J58,[1]償却率!$B$4:$C$77,2,FALSE)*台帳シート!M58,0)))),0)),0,(IF(BP58=0,IF(F58="無形・ソフトウェア",IF(ROUNDDOWN(VLOOKUP(J58,[1]償却率!$B$4:$C$77,2,FALSE)*台帳シート!M58,0)&gt;=台帳シート!BO58,台帳シート!BO58-0,ROUNDDOWN(VLOOKUP(台帳シート!J58,[1]償却率!$B$4:$C$77,2,FALSE)*台帳シート!M58,0)),IF(H58="1：リース",IF(ROUNDDOWN(VLOOKUP(J58,[1]償却率!$B$4:$C$77,2,FALSE)*台帳シート!M58,0)&gt;=台帳シート!BO58,台帳シート!BO58-0,ROUNDDOWN(VLOOKUP(台帳シート!J58,[1]償却率!$B$4:$C$77,2,FALSE)*台帳シート!M58,0)),IF(ROUNDDOWN(VLOOKUP(J58,[1]償却率!$B$4:$C$77,2,FALSE)*台帳シート!M58,0)&gt;=台帳シート!BO58,台帳シート!BO58-1,ROUNDDOWN(VLOOKUP(台帳シート!J58,[1]償却率!$B$4:$C$77,2,FALSE)*台帳シート!M58,0)))),0)))</f>
        <v>124179</v>
      </c>
      <c r="BS58" s="66">
        <f t="shared" si="11"/>
        <v>372537</v>
      </c>
      <c r="BT58" s="75">
        <f t="shared" si="6"/>
        <v>4226692</v>
      </c>
      <c r="BU58" s="68"/>
    </row>
    <row r="59" spans="2:73" ht="35.1" customHeight="1" x14ac:dyDescent="0.15">
      <c r="B59" s="69" t="s">
        <v>236</v>
      </c>
      <c r="C59" s="55"/>
      <c r="D59" s="47" t="s">
        <v>237</v>
      </c>
      <c r="E59" s="48" t="s">
        <v>218</v>
      </c>
      <c r="F59" s="49" t="s">
        <v>111</v>
      </c>
      <c r="G59" s="50" t="s">
        <v>238</v>
      </c>
      <c r="H59" s="51" t="s">
        <v>80</v>
      </c>
      <c r="I59" s="50" t="s">
        <v>113</v>
      </c>
      <c r="J59" s="49">
        <v>38</v>
      </c>
      <c r="K59" s="101">
        <v>42362</v>
      </c>
      <c r="L59" s="51"/>
      <c r="M59" s="71">
        <v>4757466</v>
      </c>
      <c r="N59" s="77"/>
      <c r="O59" s="55"/>
      <c r="P59" s="55"/>
      <c r="Q59" s="55"/>
      <c r="R59" s="55" t="str">
        <f t="shared" si="1"/>
        <v>-</v>
      </c>
      <c r="S59" s="55"/>
      <c r="T59" s="55"/>
      <c r="U59" s="55"/>
      <c r="V59" s="55"/>
      <c r="W59" s="55"/>
      <c r="X59" s="55"/>
      <c r="Y59" s="55" t="str">
        <f t="shared" si="9"/>
        <v>-</v>
      </c>
      <c r="Z59" s="55"/>
      <c r="AA59" s="55"/>
      <c r="AB59" s="55"/>
      <c r="AC59" s="55"/>
      <c r="AD59" s="55"/>
      <c r="AE59" s="55"/>
      <c r="AF59" s="55"/>
      <c r="AG59" s="55"/>
      <c r="AH59" s="51" t="s">
        <v>81</v>
      </c>
      <c r="AI59" s="51"/>
      <c r="AJ59" s="51" t="s">
        <v>220</v>
      </c>
      <c r="AK59" s="51"/>
      <c r="AL59" s="51"/>
      <c r="AM59" s="51"/>
      <c r="AN59" s="51"/>
      <c r="AO59" s="51"/>
      <c r="AP59" s="51"/>
      <c r="AQ59" s="57">
        <v>5.76</v>
      </c>
      <c r="AR59" s="51" t="s">
        <v>83</v>
      </c>
      <c r="AS59" s="51"/>
      <c r="AT59" s="51"/>
      <c r="AU59" s="51"/>
      <c r="AV59" s="51" t="s">
        <v>100</v>
      </c>
      <c r="AW59" s="51"/>
      <c r="AX59" s="58" t="s">
        <v>86</v>
      </c>
      <c r="AY59" s="59"/>
      <c r="AZ59" s="60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72"/>
      <c r="BL59" s="73">
        <f t="shared" si="2"/>
        <v>2</v>
      </c>
      <c r="BM59" s="64">
        <f>+IF(ISERROR(ROUNDDOWN(VLOOKUP(J59,[1]償却率!$B$4:$C$82,2,FALSE)*台帳シート!M59,0)*台帳シート!BL59),0,ROUNDDOWN(VLOOKUP(台帳シート!J59,[1]償却率!$B$4:$C$82,2,FALSE)*台帳シート!M59,0)*台帳シート!BL59)</f>
        <v>256902</v>
      </c>
      <c r="BN59" s="65">
        <f t="shared" si="7"/>
        <v>256902</v>
      </c>
      <c r="BO59" s="74">
        <f t="shared" si="3"/>
        <v>4500564</v>
      </c>
      <c r="BP59" s="74">
        <f t="shared" si="4"/>
        <v>0</v>
      </c>
      <c r="BQ59" s="65">
        <f t="shared" si="5"/>
        <v>0</v>
      </c>
      <c r="BR59" s="65">
        <f>IF(ISERROR(IF(BP59=0,IF(F59="無形・ソフトウェア",IF(ROUNDDOWN(VLOOKUP(J59,[1]償却率!$B$4:$C$77,2,FALSE)*台帳シート!M59,0)&gt;=台帳シート!BO59,台帳シート!BO59-0,ROUNDDOWN(VLOOKUP(台帳シート!J59,[1]償却率!$B$4:$C$77,2,FALSE)*台帳シート!M59,0)),IF(H59="1：リース",IF(ROUNDDOWN(VLOOKUP(J59,[1]償却率!$B$4:$C$77,2,FALSE)*台帳シート!M59,0)&gt;=台帳シート!BO59,台帳シート!BO59-0,ROUNDDOWN(VLOOKUP(台帳シート!J59,[1]償却率!$B$4:$C$77,2,FALSE)*台帳シート!M59,0)),IF(ROUNDDOWN(VLOOKUP(J59,[1]償却率!$B$4:$C$77,2,FALSE)*台帳シート!M59,0)&gt;=台帳シート!BO59,台帳シート!BO59-1,ROUNDDOWN(VLOOKUP(台帳シート!J59,[1]償却率!$B$4:$C$77,2,FALSE)*台帳シート!M59,0)))),0)),0,(IF(BP59=0,IF(F59="無形・ソフトウェア",IF(ROUNDDOWN(VLOOKUP(J59,[1]償却率!$B$4:$C$77,2,FALSE)*台帳シート!M59,0)&gt;=台帳シート!BO59,台帳シート!BO59-0,ROUNDDOWN(VLOOKUP(台帳シート!J59,[1]償却率!$B$4:$C$77,2,FALSE)*台帳シート!M59,0)),IF(H59="1：リース",IF(ROUNDDOWN(VLOOKUP(J59,[1]償却率!$B$4:$C$77,2,FALSE)*台帳シート!M59,0)&gt;=台帳シート!BO59,台帳シート!BO59-0,ROUNDDOWN(VLOOKUP(台帳シート!J59,[1]償却率!$B$4:$C$77,2,FALSE)*台帳シート!M59,0)),IF(ROUNDDOWN(VLOOKUP(J59,[1]償却率!$B$4:$C$77,2,FALSE)*台帳シート!M59,0)&gt;=台帳シート!BO59,台帳シート!BO59-1,ROUNDDOWN(VLOOKUP(台帳シート!J59,[1]償却率!$B$4:$C$77,2,FALSE)*台帳シート!M59,0)))),0)))</f>
        <v>128451</v>
      </c>
      <c r="BS59" s="66">
        <f t="shared" si="11"/>
        <v>385353</v>
      </c>
      <c r="BT59" s="75">
        <f t="shared" si="6"/>
        <v>4372113</v>
      </c>
      <c r="BU59" s="68"/>
    </row>
    <row r="60" spans="2:73" ht="35.1" customHeight="1" x14ac:dyDescent="0.15">
      <c r="B60" s="69" t="s">
        <v>239</v>
      </c>
      <c r="C60" s="55"/>
      <c r="D60" s="47" t="s">
        <v>240</v>
      </c>
      <c r="E60" s="48" t="s">
        <v>218</v>
      </c>
      <c r="F60" s="102" t="s">
        <v>111</v>
      </c>
      <c r="G60" s="50" t="s">
        <v>241</v>
      </c>
      <c r="H60" s="51" t="s">
        <v>80</v>
      </c>
      <c r="I60" s="50"/>
      <c r="J60" s="49">
        <v>15</v>
      </c>
      <c r="K60" s="101">
        <v>42457</v>
      </c>
      <c r="L60" s="51"/>
      <c r="M60" s="71">
        <v>10967300</v>
      </c>
      <c r="N60" s="77"/>
      <c r="O60" s="55"/>
      <c r="P60" s="55"/>
      <c r="Q60" s="55"/>
      <c r="R60" s="55" t="str">
        <f t="shared" si="1"/>
        <v>-</v>
      </c>
      <c r="S60" s="55"/>
      <c r="T60" s="55"/>
      <c r="U60" s="55"/>
      <c r="V60" s="55"/>
      <c r="W60" s="55"/>
      <c r="X60" s="55"/>
      <c r="Y60" s="55" t="str">
        <f t="shared" si="9"/>
        <v>-</v>
      </c>
      <c r="Z60" s="55"/>
      <c r="AA60" s="55"/>
      <c r="AB60" s="55"/>
      <c r="AC60" s="55"/>
      <c r="AD60" s="55"/>
      <c r="AE60" s="55"/>
      <c r="AF60" s="55"/>
      <c r="AG60" s="55"/>
      <c r="AH60" s="51" t="s">
        <v>81</v>
      </c>
      <c r="AI60" s="51"/>
      <c r="AJ60" s="51"/>
      <c r="AK60" s="51"/>
      <c r="AL60" s="51"/>
      <c r="AM60" s="51"/>
      <c r="AN60" s="51"/>
      <c r="AO60" s="51"/>
      <c r="AP60" s="51"/>
      <c r="AQ60" s="57">
        <v>1</v>
      </c>
      <c r="AR60" s="51" t="s">
        <v>213</v>
      </c>
      <c r="AS60" s="51"/>
      <c r="AT60" s="51"/>
      <c r="AU60" s="51"/>
      <c r="AV60" s="51" t="s">
        <v>100</v>
      </c>
      <c r="AW60" s="51"/>
      <c r="AX60" s="58" t="s">
        <v>86</v>
      </c>
      <c r="AY60" s="59"/>
      <c r="AZ60" s="60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72"/>
      <c r="BL60" s="73">
        <f t="shared" si="2"/>
        <v>2</v>
      </c>
      <c r="BM60" s="64">
        <f>+IF(ISERROR(ROUNDDOWN(VLOOKUP(J60,[1]償却率!$B$4:$C$82,2,FALSE)*台帳シート!M60,0)*台帳シート!BL60),0,ROUNDDOWN(VLOOKUP(台帳シート!J60,[1]償却率!$B$4:$C$82,2,FALSE)*台帳シート!M60,0)*台帳シート!BL60)</f>
        <v>1469618</v>
      </c>
      <c r="BN60" s="65">
        <f t="shared" si="7"/>
        <v>1469618</v>
      </c>
      <c r="BO60" s="74">
        <f t="shared" si="3"/>
        <v>9497682</v>
      </c>
      <c r="BP60" s="74">
        <f t="shared" si="4"/>
        <v>0</v>
      </c>
      <c r="BQ60" s="65">
        <f t="shared" si="5"/>
        <v>0</v>
      </c>
      <c r="BR60" s="65">
        <f>IF(ISERROR(IF(BP60=0,IF(F60="無形・ソフトウェア",IF(ROUNDDOWN(VLOOKUP(J60,[1]償却率!$B$4:$C$77,2,FALSE)*台帳シート!M60,0)&gt;=台帳シート!BO60,台帳シート!BO60-0,ROUNDDOWN(VLOOKUP(台帳シート!J60,[1]償却率!$B$4:$C$77,2,FALSE)*台帳シート!M60,0)),IF(H60="1：リース",IF(ROUNDDOWN(VLOOKUP(J60,[1]償却率!$B$4:$C$77,2,FALSE)*台帳シート!M60,0)&gt;=台帳シート!BO60,台帳シート!BO60-0,ROUNDDOWN(VLOOKUP(台帳シート!J60,[1]償却率!$B$4:$C$77,2,FALSE)*台帳シート!M60,0)),IF(ROUNDDOWN(VLOOKUP(J60,[1]償却率!$B$4:$C$77,2,FALSE)*台帳シート!M60,0)&gt;=台帳シート!BO60,台帳シート!BO60-1,ROUNDDOWN(VLOOKUP(台帳シート!J60,[1]償却率!$B$4:$C$77,2,FALSE)*台帳シート!M60,0)))),0)),0,(IF(BP60=0,IF(F60="無形・ソフトウェア",IF(ROUNDDOWN(VLOOKUP(J60,[1]償却率!$B$4:$C$77,2,FALSE)*台帳シート!M60,0)&gt;=台帳シート!BO60,台帳シート!BO60-0,ROUNDDOWN(VLOOKUP(台帳シート!J60,[1]償却率!$B$4:$C$77,2,FALSE)*台帳シート!M60,0)),IF(H60="1：リース",IF(ROUNDDOWN(VLOOKUP(J60,[1]償却率!$B$4:$C$77,2,FALSE)*台帳シート!M60,0)&gt;=台帳シート!BO60,台帳シート!BO60-0,ROUNDDOWN(VLOOKUP(台帳シート!J60,[1]償却率!$B$4:$C$77,2,FALSE)*台帳シート!M60,0)),IF(ROUNDDOWN(VLOOKUP(J60,[1]償却率!$B$4:$C$77,2,FALSE)*台帳シート!M60,0)&gt;=台帳シート!BO60,台帳シート!BO60-1,ROUNDDOWN(VLOOKUP(台帳シート!J60,[1]償却率!$B$4:$C$77,2,FALSE)*台帳シート!M60,0)))),0)))</f>
        <v>734809</v>
      </c>
      <c r="BS60" s="66">
        <f t="shared" si="11"/>
        <v>2204427</v>
      </c>
      <c r="BT60" s="75">
        <f t="shared" si="6"/>
        <v>8762873</v>
      </c>
      <c r="BU60" s="68"/>
    </row>
    <row r="61" spans="2:73" ht="35.1" customHeight="1" x14ac:dyDescent="0.15">
      <c r="B61" s="69" t="s">
        <v>242</v>
      </c>
      <c r="C61" s="55"/>
      <c r="D61" s="107" t="s">
        <v>243</v>
      </c>
      <c r="E61" s="48" t="s">
        <v>218</v>
      </c>
      <c r="F61" s="102" t="s">
        <v>111</v>
      </c>
      <c r="G61" s="50" t="s">
        <v>244</v>
      </c>
      <c r="H61" s="51" t="s">
        <v>80</v>
      </c>
      <c r="I61" s="50"/>
      <c r="J61" s="49">
        <v>15</v>
      </c>
      <c r="K61" s="101">
        <v>42457</v>
      </c>
      <c r="L61" s="51"/>
      <c r="M61" s="71">
        <v>1900067</v>
      </c>
      <c r="N61" s="77"/>
      <c r="O61" s="55"/>
      <c r="P61" s="55"/>
      <c r="Q61" s="55"/>
      <c r="R61" s="55" t="str">
        <f t="shared" si="1"/>
        <v>-</v>
      </c>
      <c r="S61" s="55"/>
      <c r="T61" s="55"/>
      <c r="U61" s="55"/>
      <c r="V61" s="55"/>
      <c r="W61" s="55"/>
      <c r="X61" s="55"/>
      <c r="Y61" s="55" t="str">
        <f t="shared" si="9"/>
        <v>-</v>
      </c>
      <c r="Z61" s="55"/>
      <c r="AA61" s="55"/>
      <c r="AB61" s="55"/>
      <c r="AC61" s="55"/>
      <c r="AD61" s="55"/>
      <c r="AE61" s="55"/>
      <c r="AF61" s="55"/>
      <c r="AG61" s="55"/>
      <c r="AH61" s="51" t="s">
        <v>81</v>
      </c>
      <c r="AI61" s="51"/>
      <c r="AJ61" s="51"/>
      <c r="AK61" s="51"/>
      <c r="AL61" s="51"/>
      <c r="AM61" s="51"/>
      <c r="AN61" s="51"/>
      <c r="AO61" s="51"/>
      <c r="AP61" s="51"/>
      <c r="AQ61" s="57">
        <v>1</v>
      </c>
      <c r="AR61" s="51" t="s">
        <v>213</v>
      </c>
      <c r="AS61" s="51"/>
      <c r="AT61" s="51"/>
      <c r="AU61" s="51"/>
      <c r="AV61" s="51" t="s">
        <v>100</v>
      </c>
      <c r="AW61" s="51"/>
      <c r="AX61" s="58" t="s">
        <v>86</v>
      </c>
      <c r="AY61" s="59"/>
      <c r="AZ61" s="60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72"/>
      <c r="BL61" s="73">
        <f t="shared" si="2"/>
        <v>2</v>
      </c>
      <c r="BM61" s="64">
        <f>+IF(ISERROR(ROUNDDOWN(VLOOKUP(J61,[1]償却率!$B$4:$C$82,2,FALSE)*台帳シート!M61,0)*台帳シート!BL61),0,ROUNDDOWN(VLOOKUP(台帳シート!J61,[1]償却率!$B$4:$C$82,2,FALSE)*台帳シート!M61,0)*台帳シート!BL61)</f>
        <v>254608</v>
      </c>
      <c r="BN61" s="65">
        <f>IF(BM61=0,0,IF(F61="無形・ソフトウェア",IF(M61-BM61&gt;0,BM61,M61-0),IF(H61="1：リース",IF(M61-BM61&gt;0,BM61,M61-0),IF(M61-BM61&gt;1,BM61,M61-1))))</f>
        <v>254608</v>
      </c>
      <c r="BO61" s="74">
        <f t="shared" si="3"/>
        <v>1645459</v>
      </c>
      <c r="BP61" s="74">
        <f t="shared" si="4"/>
        <v>0</v>
      </c>
      <c r="BQ61" s="65">
        <f t="shared" si="5"/>
        <v>0</v>
      </c>
      <c r="BR61" s="65">
        <f>IF(ISERROR(IF(BP61=0,IF(F61="無形・ソフトウェア",IF(ROUNDDOWN(VLOOKUP(J61,[1]償却率!$B$4:$C$77,2,FALSE)*台帳シート!M61,0)&gt;=台帳シート!BO61,台帳シート!BO61-0,ROUNDDOWN(VLOOKUP(台帳シート!J61,[1]償却率!$B$4:$C$77,2,FALSE)*台帳シート!M61,0)),IF(H61="1：リース",IF(ROUNDDOWN(VLOOKUP(J61,[1]償却率!$B$4:$C$77,2,FALSE)*台帳シート!M61,0)&gt;=台帳シート!BO61,台帳シート!BO61-0,ROUNDDOWN(VLOOKUP(台帳シート!J61,[1]償却率!$B$4:$C$77,2,FALSE)*台帳シート!M61,0)),IF(ROUNDDOWN(VLOOKUP(J61,[1]償却率!$B$4:$C$77,2,FALSE)*台帳シート!M61,0)&gt;=台帳シート!BO61,台帳シート!BO61-1,ROUNDDOWN(VLOOKUP(台帳シート!J61,[1]償却率!$B$4:$C$77,2,FALSE)*台帳シート!M61,0)))),0)),0,(IF(BP61=0,IF(F61="無形・ソフトウェア",IF(ROUNDDOWN(VLOOKUP(J61,[1]償却率!$B$4:$C$77,2,FALSE)*台帳シート!M61,0)&gt;=台帳シート!BO61,台帳シート!BO61-0,ROUNDDOWN(VLOOKUP(台帳シート!J61,[1]償却率!$B$4:$C$77,2,FALSE)*台帳シート!M61,0)),IF(H61="1：リース",IF(ROUNDDOWN(VLOOKUP(J61,[1]償却率!$B$4:$C$77,2,FALSE)*台帳シート!M61,0)&gt;=台帳シート!BO61,台帳シート!BO61-0,ROUNDDOWN(VLOOKUP(台帳シート!J61,[1]償却率!$B$4:$C$77,2,FALSE)*台帳シート!M61,0)),IF(ROUNDDOWN(VLOOKUP(J61,[1]償却率!$B$4:$C$77,2,FALSE)*台帳シート!M61,0)&gt;=台帳シート!BO61,台帳シート!BO61-1,ROUNDDOWN(VLOOKUP(台帳シート!J61,[1]償却率!$B$4:$C$77,2,FALSE)*台帳シート!M61,0)))),0)))</f>
        <v>127304</v>
      </c>
      <c r="BS61" s="66">
        <f t="shared" si="11"/>
        <v>381912</v>
      </c>
      <c r="BT61" s="75">
        <f t="shared" si="6"/>
        <v>1518155</v>
      </c>
      <c r="BU61" s="68"/>
    </row>
    <row r="62" spans="2:73" ht="35.1" customHeight="1" x14ac:dyDescent="0.15">
      <c r="B62" s="108" t="s">
        <v>245</v>
      </c>
      <c r="C62" s="55">
        <v>1</v>
      </c>
      <c r="D62" s="55" t="s">
        <v>246</v>
      </c>
      <c r="E62" s="48" t="s">
        <v>77</v>
      </c>
      <c r="F62" s="49" t="s">
        <v>111</v>
      </c>
      <c r="G62" s="50" t="s">
        <v>247</v>
      </c>
      <c r="H62" s="51" t="s">
        <v>80</v>
      </c>
      <c r="I62" s="50" t="s">
        <v>117</v>
      </c>
      <c r="J62" s="49">
        <v>31</v>
      </c>
      <c r="K62" s="52">
        <v>42817</v>
      </c>
      <c r="L62" s="51"/>
      <c r="M62" s="71">
        <v>9892263</v>
      </c>
      <c r="N62" s="77"/>
      <c r="O62" s="55"/>
      <c r="P62" s="55"/>
      <c r="Q62" s="55"/>
      <c r="R62" s="55" t="str">
        <f t="shared" si="1"/>
        <v>-</v>
      </c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1" t="s">
        <v>81</v>
      </c>
      <c r="AI62" s="51"/>
      <c r="AJ62" s="51"/>
      <c r="AK62" s="51"/>
      <c r="AL62" s="51"/>
      <c r="AM62" s="51"/>
      <c r="AN62" s="51"/>
      <c r="AO62" s="51"/>
      <c r="AP62" s="51"/>
      <c r="AQ62" s="57">
        <v>60.24</v>
      </c>
      <c r="AR62" s="51" t="s">
        <v>83</v>
      </c>
      <c r="AS62" s="51"/>
      <c r="AT62" s="51"/>
      <c r="AU62" s="51"/>
      <c r="AV62" s="51" t="s">
        <v>248</v>
      </c>
      <c r="AW62" s="51"/>
      <c r="AX62" s="58" t="s">
        <v>86</v>
      </c>
      <c r="AY62" s="59"/>
      <c r="AZ62" s="60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72"/>
      <c r="BL62" s="73">
        <f>+IF($BM$2&lt;K62,0,DATEDIF(K62,$BM$2,"Y"))</f>
        <v>1</v>
      </c>
      <c r="BM62" s="64">
        <f>+IF(ISERROR(ROUNDDOWN(VLOOKUP(J62,[1]償却率!$B$4:$C$82,2,FALSE)*台帳シート!M62,0)*台帳シート!BL62),0,ROUNDDOWN(VLOOKUP(台帳シート!J62,[1]償却率!$B$4:$C$82,2,FALSE)*台帳シート!M62,0)*台帳シート!BL62)</f>
        <v>326444</v>
      </c>
      <c r="BN62" s="65">
        <f t="shared" ref="BN62:BN77" si="13">IF(BM62=0,0,IF(F62="無形・ソフトウェア",IF(M62-BM62&gt;0,BM62,M62-0),IF(H62="1：リース",IF(M62-BM62&gt;0,BM62,M62-0),IF(M62-BM62&gt;1,BM62,M62-1))))</f>
        <v>326444</v>
      </c>
      <c r="BO62" s="74">
        <f t="shared" si="3"/>
        <v>9565819</v>
      </c>
      <c r="BP62" s="74">
        <f t="shared" si="4"/>
        <v>0</v>
      </c>
      <c r="BQ62" s="65">
        <f t="shared" si="5"/>
        <v>0</v>
      </c>
      <c r="BR62" s="65">
        <f>IF(ISERROR(IF(BP62=0,IF(F62="無形・ソフトウェア",IF(ROUNDDOWN(VLOOKUP(J62,[1]償却率!$B$4:$C$77,2,FALSE)*台帳シート!M62,0)&gt;=台帳シート!BO62,台帳シート!BO62-0,ROUNDDOWN(VLOOKUP(台帳シート!J62,[1]償却率!$B$4:$C$77,2,FALSE)*台帳シート!M62,0)),IF(H62="1：リース",IF(ROUNDDOWN(VLOOKUP(J62,[1]償却率!$B$4:$C$77,2,FALSE)*台帳シート!M62,0)&gt;=台帳シート!BO62,台帳シート!BO62-0,ROUNDDOWN(VLOOKUP(台帳シート!J62,[1]償却率!$B$4:$C$77,2,FALSE)*台帳シート!M62,0)),IF(ROUNDDOWN(VLOOKUP(J62,[1]償却率!$B$4:$C$77,2,FALSE)*台帳シート!M62,0)&gt;=台帳シート!BO62,台帳シート!BO62-1,ROUNDDOWN(VLOOKUP(台帳シート!J62,[1]償却率!$B$4:$C$77,2,FALSE)*台帳シート!M62,0)))),0)),0,(IF(BP62=0,IF(F62="無形・ソフトウェア",IF(ROUNDDOWN(VLOOKUP(J62,[1]償却率!$B$4:$C$77,2,FALSE)*台帳シート!M62,0)&gt;=台帳シート!BO62,台帳シート!BO62-0,ROUNDDOWN(VLOOKUP(台帳シート!J62,[1]償却率!$B$4:$C$77,2,FALSE)*台帳シート!M62,0)),IF(H62="1：リース",IF(ROUNDDOWN(VLOOKUP(J62,[1]償却率!$B$4:$C$77,2,FALSE)*台帳シート!M62,0)&gt;=台帳シート!BO62,台帳シート!BO62-0,ROUNDDOWN(VLOOKUP(台帳シート!J62,[1]償却率!$B$4:$C$77,2,FALSE)*台帳シート!M62,0)),IF(ROUNDDOWN(VLOOKUP(J62,[1]償却率!$B$4:$C$77,2,FALSE)*台帳シート!M62,0)&gt;=台帳シート!BO62,台帳シート!BO62-1,ROUNDDOWN(VLOOKUP(台帳シート!J62,[1]償却率!$B$4:$C$77,2,FALSE)*台帳シート!M62,0)))),0)))</f>
        <v>326444</v>
      </c>
      <c r="BS62" s="66">
        <f t="shared" si="11"/>
        <v>652888</v>
      </c>
      <c r="BT62" s="75">
        <f t="shared" si="6"/>
        <v>9239375</v>
      </c>
      <c r="BU62" s="68"/>
    </row>
    <row r="63" spans="2:73" ht="35.1" customHeight="1" x14ac:dyDescent="0.15">
      <c r="B63" s="108" t="s">
        <v>249</v>
      </c>
      <c r="C63" s="55">
        <v>2</v>
      </c>
      <c r="D63" s="55" t="s">
        <v>246</v>
      </c>
      <c r="E63" s="48" t="s">
        <v>77</v>
      </c>
      <c r="F63" s="49" t="s">
        <v>111</v>
      </c>
      <c r="G63" s="50" t="s">
        <v>250</v>
      </c>
      <c r="H63" s="51" t="s">
        <v>80</v>
      </c>
      <c r="I63" s="50"/>
      <c r="J63" s="49">
        <v>15</v>
      </c>
      <c r="K63" s="52">
        <v>42817</v>
      </c>
      <c r="L63" s="51"/>
      <c r="M63" s="71">
        <v>1372908</v>
      </c>
      <c r="N63" s="77"/>
      <c r="O63" s="55"/>
      <c r="P63" s="55"/>
      <c r="Q63" s="55"/>
      <c r="R63" s="55" t="str">
        <f t="shared" si="1"/>
        <v>-</v>
      </c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1" t="s">
        <v>81</v>
      </c>
      <c r="AI63" s="51"/>
      <c r="AJ63" s="51"/>
      <c r="AK63" s="51"/>
      <c r="AL63" s="51"/>
      <c r="AM63" s="51"/>
      <c r="AN63" s="51"/>
      <c r="AO63" s="51"/>
      <c r="AP63" s="51"/>
      <c r="AQ63" s="57">
        <v>1</v>
      </c>
      <c r="AR63" s="51" t="s">
        <v>251</v>
      </c>
      <c r="AS63" s="51"/>
      <c r="AT63" s="51"/>
      <c r="AU63" s="51"/>
      <c r="AV63" s="51" t="s">
        <v>248</v>
      </c>
      <c r="AW63" s="51"/>
      <c r="AX63" s="58" t="s">
        <v>86</v>
      </c>
      <c r="AY63" s="59"/>
      <c r="AZ63" s="60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72"/>
      <c r="BL63" s="73">
        <f>+IF($BM$2&lt;K63,0,DATEDIF(K63,$BM$2,"Y"))</f>
        <v>1</v>
      </c>
      <c r="BM63" s="64">
        <f>+IF(ISERROR(ROUNDDOWN(VLOOKUP(J63,[1]償却率!$B$4:$C$82,2,FALSE)*台帳シート!M63,0)*台帳シート!BL63),0,ROUNDDOWN(VLOOKUP(台帳シート!J63,[1]償却率!$B$4:$C$82,2,FALSE)*台帳シート!M63,0)*台帳シート!BL63)</f>
        <v>91984</v>
      </c>
      <c r="BN63" s="65">
        <f t="shared" si="13"/>
        <v>91984</v>
      </c>
      <c r="BO63" s="74">
        <f t="shared" si="3"/>
        <v>1280924</v>
      </c>
      <c r="BP63" s="74">
        <f t="shared" si="4"/>
        <v>0</v>
      </c>
      <c r="BQ63" s="65">
        <f t="shared" si="5"/>
        <v>0</v>
      </c>
      <c r="BR63" s="65">
        <f>IF(ISERROR(IF(BP63=0,IF(F63="無形・ソフトウェア",IF(ROUNDDOWN(VLOOKUP(J63,[1]償却率!$B$4:$C$77,2,FALSE)*台帳シート!M63,0)&gt;=台帳シート!BO63,台帳シート!BO63-0,ROUNDDOWN(VLOOKUP(台帳シート!J63,[1]償却率!$B$4:$C$77,2,FALSE)*台帳シート!M63,0)),IF(H63="1：リース",IF(ROUNDDOWN(VLOOKUP(J63,[1]償却率!$B$4:$C$77,2,FALSE)*台帳シート!M63,0)&gt;=台帳シート!BO63,台帳シート!BO63-0,ROUNDDOWN(VLOOKUP(台帳シート!J63,[1]償却率!$B$4:$C$77,2,FALSE)*台帳シート!M63,0)),IF(ROUNDDOWN(VLOOKUP(J63,[1]償却率!$B$4:$C$77,2,FALSE)*台帳シート!M63,0)&gt;=台帳シート!BO63,台帳シート!BO63-1,ROUNDDOWN(VLOOKUP(台帳シート!J63,[1]償却率!$B$4:$C$77,2,FALSE)*台帳シート!M63,0)))),0)),0,(IF(BP63=0,IF(F63="無形・ソフトウェア",IF(ROUNDDOWN(VLOOKUP(J63,[1]償却率!$B$4:$C$77,2,FALSE)*台帳シート!M63,0)&gt;=台帳シート!BO63,台帳シート!BO63-0,ROUNDDOWN(VLOOKUP(台帳シート!J63,[1]償却率!$B$4:$C$77,2,FALSE)*台帳シート!M63,0)),IF(H63="1：リース",IF(ROUNDDOWN(VLOOKUP(J63,[1]償却率!$B$4:$C$77,2,FALSE)*台帳シート!M63,0)&gt;=台帳シート!BO63,台帳シート!BO63-0,ROUNDDOWN(VLOOKUP(台帳シート!J63,[1]償却率!$B$4:$C$77,2,FALSE)*台帳シート!M63,0)),IF(ROUNDDOWN(VLOOKUP(J63,[1]償却率!$B$4:$C$77,2,FALSE)*台帳シート!M63,0)&gt;=台帳シート!BO63,台帳シート!BO63-1,ROUNDDOWN(VLOOKUP(台帳シート!J63,[1]償却率!$B$4:$C$77,2,FALSE)*台帳シート!M63,0)))),0)))</f>
        <v>91984</v>
      </c>
      <c r="BS63" s="66">
        <f t="shared" si="11"/>
        <v>183968</v>
      </c>
      <c r="BT63" s="75">
        <f t="shared" si="6"/>
        <v>1188940</v>
      </c>
      <c r="BU63" s="68"/>
    </row>
    <row r="64" spans="2:73" ht="35.1" customHeight="1" x14ac:dyDescent="0.15">
      <c r="B64" s="108" t="s">
        <v>252</v>
      </c>
      <c r="C64" s="55">
        <v>3</v>
      </c>
      <c r="D64" s="55" t="s">
        <v>246</v>
      </c>
      <c r="E64" s="48" t="s">
        <v>77</v>
      </c>
      <c r="F64" s="49" t="s">
        <v>111</v>
      </c>
      <c r="G64" s="50" t="s">
        <v>253</v>
      </c>
      <c r="H64" s="51" t="s">
        <v>80</v>
      </c>
      <c r="I64" s="50"/>
      <c r="J64" s="49">
        <v>15</v>
      </c>
      <c r="K64" s="52">
        <v>42817</v>
      </c>
      <c r="L64" s="51"/>
      <c r="M64" s="71">
        <v>632890</v>
      </c>
      <c r="N64" s="77"/>
      <c r="O64" s="55"/>
      <c r="P64" s="55"/>
      <c r="Q64" s="55"/>
      <c r="R64" s="55" t="str">
        <f t="shared" si="1"/>
        <v>-</v>
      </c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1" t="s">
        <v>81</v>
      </c>
      <c r="AI64" s="51"/>
      <c r="AJ64" s="51"/>
      <c r="AK64" s="51"/>
      <c r="AL64" s="51"/>
      <c r="AM64" s="51"/>
      <c r="AN64" s="51"/>
      <c r="AO64" s="51"/>
      <c r="AP64" s="51"/>
      <c r="AQ64" s="57">
        <v>1</v>
      </c>
      <c r="AR64" s="51" t="s">
        <v>251</v>
      </c>
      <c r="AS64" s="51"/>
      <c r="AT64" s="51"/>
      <c r="AU64" s="51"/>
      <c r="AV64" s="51" t="s">
        <v>248</v>
      </c>
      <c r="AW64" s="51"/>
      <c r="AX64" s="58" t="s">
        <v>86</v>
      </c>
      <c r="AY64" s="59"/>
      <c r="AZ64" s="60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72"/>
      <c r="BL64" s="73">
        <f t="shared" ref="BL64:BL77" si="14">+IF($BM$2&lt;K64,0,DATEDIF(K64,$BM$2,"Y"))</f>
        <v>1</v>
      </c>
      <c r="BM64" s="64">
        <f>+IF(ISERROR(ROUNDDOWN(VLOOKUP(J64,[1]償却率!$B$4:$C$82,2,FALSE)*台帳シート!M64,0)*台帳シート!BL64),0,ROUNDDOWN(VLOOKUP(台帳シート!J64,[1]償却率!$B$4:$C$82,2,FALSE)*台帳シート!M64,0)*台帳シート!BL64)</f>
        <v>42403</v>
      </c>
      <c r="BN64" s="65">
        <f t="shared" si="13"/>
        <v>42403</v>
      </c>
      <c r="BO64" s="74">
        <f t="shared" si="3"/>
        <v>590487</v>
      </c>
      <c r="BP64" s="74">
        <f t="shared" si="4"/>
        <v>0</v>
      </c>
      <c r="BQ64" s="65">
        <f t="shared" si="5"/>
        <v>0</v>
      </c>
      <c r="BR64" s="65">
        <f>IF(ISERROR(IF(BP64=0,IF(F64="無形・ソフトウェア",IF(ROUNDDOWN(VLOOKUP(J64,[1]償却率!$B$4:$C$77,2,FALSE)*台帳シート!M64,0)&gt;=台帳シート!BO64,台帳シート!BO64-0,ROUNDDOWN(VLOOKUP(台帳シート!J64,[1]償却率!$B$4:$C$77,2,FALSE)*台帳シート!M64,0)),IF(H64="1：リース",IF(ROUNDDOWN(VLOOKUP(J64,[1]償却率!$B$4:$C$77,2,FALSE)*台帳シート!M64,0)&gt;=台帳シート!BO64,台帳シート!BO64-0,ROUNDDOWN(VLOOKUP(台帳シート!J64,[1]償却率!$B$4:$C$77,2,FALSE)*台帳シート!M64,0)),IF(ROUNDDOWN(VLOOKUP(J64,[1]償却率!$B$4:$C$77,2,FALSE)*台帳シート!M64,0)&gt;=台帳シート!BO64,台帳シート!BO64-1,ROUNDDOWN(VLOOKUP(台帳シート!J64,[1]償却率!$B$4:$C$77,2,FALSE)*台帳シート!M64,0)))),0)),0,(IF(BP64=0,IF(F64="無形・ソフトウェア",IF(ROUNDDOWN(VLOOKUP(J64,[1]償却率!$B$4:$C$77,2,FALSE)*台帳シート!M64,0)&gt;=台帳シート!BO64,台帳シート!BO64-0,ROUNDDOWN(VLOOKUP(台帳シート!J64,[1]償却率!$B$4:$C$77,2,FALSE)*台帳シート!M64,0)),IF(H64="1：リース",IF(ROUNDDOWN(VLOOKUP(J64,[1]償却率!$B$4:$C$77,2,FALSE)*台帳シート!M64,0)&gt;=台帳シート!BO64,台帳シート!BO64-0,ROUNDDOWN(VLOOKUP(台帳シート!J64,[1]償却率!$B$4:$C$77,2,FALSE)*台帳シート!M64,0)),IF(ROUNDDOWN(VLOOKUP(J64,[1]償却率!$B$4:$C$77,2,FALSE)*台帳シート!M64,0)&gt;=台帳シート!BO64,台帳シート!BO64-1,ROUNDDOWN(VLOOKUP(台帳シート!J64,[1]償却率!$B$4:$C$77,2,FALSE)*台帳シート!M64,0)))),0)))</f>
        <v>42403</v>
      </c>
      <c r="BS64" s="66">
        <f t="shared" si="11"/>
        <v>84806</v>
      </c>
      <c r="BT64" s="75">
        <f t="shared" si="6"/>
        <v>548084</v>
      </c>
      <c r="BU64" s="68"/>
    </row>
    <row r="65" spans="2:73" ht="35.1" customHeight="1" x14ac:dyDescent="0.15">
      <c r="B65" s="108" t="s">
        <v>254</v>
      </c>
      <c r="C65" s="55">
        <v>1</v>
      </c>
      <c r="D65" s="55" t="s">
        <v>255</v>
      </c>
      <c r="E65" s="48" t="s">
        <v>156</v>
      </c>
      <c r="F65" s="49" t="s">
        <v>111</v>
      </c>
      <c r="G65" s="50" t="s">
        <v>256</v>
      </c>
      <c r="H65" s="51" t="s">
        <v>80</v>
      </c>
      <c r="I65" s="50" t="s">
        <v>117</v>
      </c>
      <c r="J65" s="49">
        <v>38</v>
      </c>
      <c r="K65" s="52">
        <v>42713</v>
      </c>
      <c r="L65" s="51"/>
      <c r="M65" s="71">
        <v>49139391</v>
      </c>
      <c r="N65" s="77"/>
      <c r="O65" s="55"/>
      <c r="P65" s="55"/>
      <c r="Q65" s="55"/>
      <c r="R65" s="55" t="str">
        <f t="shared" si="1"/>
        <v>-</v>
      </c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1" t="s">
        <v>81</v>
      </c>
      <c r="AI65" s="51"/>
      <c r="AJ65" s="51"/>
      <c r="AK65" s="51"/>
      <c r="AL65" s="51"/>
      <c r="AM65" s="51"/>
      <c r="AN65" s="51"/>
      <c r="AO65" s="51"/>
      <c r="AP65" s="51"/>
      <c r="AQ65" s="57">
        <v>207.2</v>
      </c>
      <c r="AR65" s="51" t="s">
        <v>83</v>
      </c>
      <c r="AS65" s="51"/>
      <c r="AT65" s="51"/>
      <c r="AU65" s="51"/>
      <c r="AV65" s="51" t="s">
        <v>257</v>
      </c>
      <c r="AW65" s="51"/>
      <c r="AX65" s="58" t="s">
        <v>86</v>
      </c>
      <c r="AY65" s="59"/>
      <c r="AZ65" s="60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72"/>
      <c r="BL65" s="73">
        <f t="shared" si="14"/>
        <v>1</v>
      </c>
      <c r="BM65" s="64">
        <f>+IF(ISERROR(ROUNDDOWN(VLOOKUP(J65,[1]償却率!$B$4:$C$82,2,FALSE)*台帳シート!M65,0)*台帳シート!BL65),0,ROUNDDOWN(VLOOKUP(台帳シート!J65,[1]償却率!$B$4:$C$82,2,FALSE)*台帳シート!M65,0)*台帳シート!BL65)</f>
        <v>1326763</v>
      </c>
      <c r="BN65" s="65">
        <f t="shared" si="13"/>
        <v>1326763</v>
      </c>
      <c r="BO65" s="74">
        <f t="shared" si="3"/>
        <v>47812628</v>
      </c>
      <c r="BP65" s="74">
        <f t="shared" si="4"/>
        <v>0</v>
      </c>
      <c r="BQ65" s="65">
        <f t="shared" si="5"/>
        <v>0</v>
      </c>
      <c r="BR65" s="65">
        <f>IF(ISERROR(IF(BP65=0,IF(F65="無形・ソフトウェア",IF(ROUNDDOWN(VLOOKUP(J65,[1]償却率!$B$4:$C$77,2,FALSE)*台帳シート!M65,0)&gt;=台帳シート!BO65,台帳シート!BO65-0,ROUNDDOWN(VLOOKUP(台帳シート!J65,[1]償却率!$B$4:$C$77,2,FALSE)*台帳シート!M65,0)),IF(H65="1：リース",IF(ROUNDDOWN(VLOOKUP(J65,[1]償却率!$B$4:$C$77,2,FALSE)*台帳シート!M65,0)&gt;=台帳シート!BO65,台帳シート!BO65-0,ROUNDDOWN(VLOOKUP(台帳シート!J65,[1]償却率!$B$4:$C$77,2,FALSE)*台帳シート!M65,0)),IF(ROUNDDOWN(VLOOKUP(J65,[1]償却率!$B$4:$C$77,2,FALSE)*台帳シート!M65,0)&gt;=台帳シート!BO65,台帳シート!BO65-1,ROUNDDOWN(VLOOKUP(台帳シート!J65,[1]償却率!$B$4:$C$77,2,FALSE)*台帳シート!M65,0)))),0)),0,(IF(BP65=0,IF(F65="無形・ソフトウェア",IF(ROUNDDOWN(VLOOKUP(J65,[1]償却率!$B$4:$C$77,2,FALSE)*台帳シート!M65,0)&gt;=台帳シート!BO65,台帳シート!BO65-0,ROUNDDOWN(VLOOKUP(台帳シート!J65,[1]償却率!$B$4:$C$77,2,FALSE)*台帳シート!M65,0)),IF(H65="1：リース",IF(ROUNDDOWN(VLOOKUP(J65,[1]償却率!$B$4:$C$77,2,FALSE)*台帳シート!M65,0)&gt;=台帳シート!BO65,台帳シート!BO65-0,ROUNDDOWN(VLOOKUP(台帳シート!J65,[1]償却率!$B$4:$C$77,2,FALSE)*台帳シート!M65,0)),IF(ROUNDDOWN(VLOOKUP(J65,[1]償却率!$B$4:$C$77,2,FALSE)*台帳シート!M65,0)&gt;=台帳シート!BO65,台帳シート!BO65-1,ROUNDDOWN(VLOOKUP(台帳シート!J65,[1]償却率!$B$4:$C$77,2,FALSE)*台帳シート!M65,0)))),0)))</f>
        <v>1326763</v>
      </c>
      <c r="BS65" s="66">
        <f t="shared" si="11"/>
        <v>2653526</v>
      </c>
      <c r="BT65" s="75">
        <f t="shared" si="6"/>
        <v>46485865</v>
      </c>
      <c r="BU65" s="68"/>
    </row>
    <row r="66" spans="2:73" ht="35.1" customHeight="1" x14ac:dyDescent="0.15">
      <c r="B66" s="108" t="s">
        <v>258</v>
      </c>
      <c r="C66" s="55">
        <v>2</v>
      </c>
      <c r="D66" s="55" t="s">
        <v>255</v>
      </c>
      <c r="E66" s="48" t="s">
        <v>156</v>
      </c>
      <c r="F66" s="49" t="s">
        <v>111</v>
      </c>
      <c r="G66" s="50" t="s">
        <v>259</v>
      </c>
      <c r="H66" s="51" t="s">
        <v>80</v>
      </c>
      <c r="I66" s="50"/>
      <c r="J66" s="49">
        <v>15</v>
      </c>
      <c r="K66" s="52">
        <v>42713</v>
      </c>
      <c r="L66" s="51"/>
      <c r="M66" s="71">
        <v>7074108</v>
      </c>
      <c r="N66" s="77"/>
      <c r="O66" s="104"/>
      <c r="P66" s="55"/>
      <c r="Q66" s="55"/>
      <c r="R66" s="55" t="str">
        <f t="shared" si="1"/>
        <v>-</v>
      </c>
      <c r="S66" s="55"/>
      <c r="T66" s="55"/>
      <c r="U66" s="55"/>
      <c r="V66" s="55"/>
      <c r="W66" s="55"/>
      <c r="X66" s="55"/>
      <c r="Y66" s="55" t="str">
        <f t="shared" ref="Y66:Y68" si="15">IF(BP66&lt;0,BP66,"-")</f>
        <v>-</v>
      </c>
      <c r="Z66" s="55"/>
      <c r="AA66" s="55"/>
      <c r="AB66" s="55"/>
      <c r="AC66" s="55"/>
      <c r="AD66" s="55"/>
      <c r="AE66" s="55"/>
      <c r="AF66" s="55"/>
      <c r="AG66" s="55"/>
      <c r="AH66" s="51" t="s">
        <v>81</v>
      </c>
      <c r="AI66" s="51"/>
      <c r="AJ66" s="51"/>
      <c r="AK66" s="51"/>
      <c r="AL66" s="51"/>
      <c r="AM66" s="51"/>
      <c r="AN66" s="51"/>
      <c r="AO66" s="51"/>
      <c r="AP66" s="51"/>
      <c r="AQ66" s="57">
        <v>1</v>
      </c>
      <c r="AR66" s="51" t="s">
        <v>251</v>
      </c>
      <c r="AS66" s="51"/>
      <c r="AT66" s="51"/>
      <c r="AU66" s="51"/>
      <c r="AV66" s="51" t="s">
        <v>257</v>
      </c>
      <c r="AW66" s="51"/>
      <c r="AX66" s="58" t="s">
        <v>86</v>
      </c>
      <c r="AY66" s="59"/>
      <c r="AZ66" s="60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72"/>
      <c r="BL66" s="73">
        <f t="shared" si="14"/>
        <v>1</v>
      </c>
      <c r="BM66" s="64">
        <f>+IF(ISERROR(ROUNDDOWN(VLOOKUP(J66,[1]償却率!$B$4:$C$82,2,FALSE)*台帳シート!M66,0)*台帳シート!BL66),0,ROUNDDOWN(VLOOKUP(台帳シート!J66,[1]償却率!$B$4:$C$82,2,FALSE)*台帳シート!M66,0)*台帳シート!BL66)</f>
        <v>473965</v>
      </c>
      <c r="BN66" s="65">
        <f t="shared" si="13"/>
        <v>473965</v>
      </c>
      <c r="BO66" s="74">
        <f t="shared" si="3"/>
        <v>6600143</v>
      </c>
      <c r="BP66" s="74">
        <f t="shared" si="4"/>
        <v>0</v>
      </c>
      <c r="BQ66" s="65">
        <f t="shared" si="5"/>
        <v>0</v>
      </c>
      <c r="BR66" s="65">
        <f>IF(ISERROR(IF(BP66=0,IF(F66="無形・ソフトウェア",IF(ROUNDDOWN(VLOOKUP(J66,[1]償却率!$B$4:$C$77,2,FALSE)*台帳シート!M66,0)&gt;=台帳シート!BO66,台帳シート!BO66-0,ROUNDDOWN(VLOOKUP(台帳シート!J66,[1]償却率!$B$4:$C$77,2,FALSE)*台帳シート!M66,0)),IF(H66="1：リース",IF(ROUNDDOWN(VLOOKUP(J66,[1]償却率!$B$4:$C$77,2,FALSE)*台帳シート!M66,0)&gt;=台帳シート!BO66,台帳シート!BO66-0,ROUNDDOWN(VLOOKUP(台帳シート!J66,[1]償却率!$B$4:$C$77,2,FALSE)*台帳シート!M66,0)),IF(ROUNDDOWN(VLOOKUP(J66,[1]償却率!$B$4:$C$77,2,FALSE)*台帳シート!M66,0)&gt;=台帳シート!BO66,台帳シート!BO66-1,ROUNDDOWN(VLOOKUP(台帳シート!J66,[1]償却率!$B$4:$C$77,2,FALSE)*台帳シート!M66,0)))),0)),0,(IF(BP66=0,IF(F66="無形・ソフトウェア",IF(ROUNDDOWN(VLOOKUP(J66,[1]償却率!$B$4:$C$77,2,FALSE)*台帳シート!M66,0)&gt;=台帳シート!BO66,台帳シート!BO66-0,ROUNDDOWN(VLOOKUP(台帳シート!J66,[1]償却率!$B$4:$C$77,2,FALSE)*台帳シート!M66,0)),IF(H66="1：リース",IF(ROUNDDOWN(VLOOKUP(J66,[1]償却率!$B$4:$C$77,2,FALSE)*台帳シート!M66,0)&gt;=台帳シート!BO66,台帳シート!BO66-0,ROUNDDOWN(VLOOKUP(台帳シート!J66,[1]償却率!$B$4:$C$77,2,FALSE)*台帳シート!M66,0)),IF(ROUNDDOWN(VLOOKUP(J66,[1]償却率!$B$4:$C$77,2,FALSE)*台帳シート!M66,0)&gt;=台帳シート!BO66,台帳シート!BO66-1,ROUNDDOWN(VLOOKUP(台帳シート!J66,[1]償却率!$B$4:$C$77,2,FALSE)*台帳シート!M66,0)))),0)))</f>
        <v>473965</v>
      </c>
      <c r="BS66" s="66">
        <f t="shared" si="11"/>
        <v>947930</v>
      </c>
      <c r="BT66" s="75">
        <f t="shared" si="6"/>
        <v>6126178</v>
      </c>
      <c r="BU66" s="68"/>
    </row>
    <row r="67" spans="2:73" ht="35.1" customHeight="1" x14ac:dyDescent="0.15">
      <c r="B67" s="108" t="s">
        <v>260</v>
      </c>
      <c r="C67" s="55">
        <v>3</v>
      </c>
      <c r="D67" s="55" t="s">
        <v>255</v>
      </c>
      <c r="E67" s="48" t="s">
        <v>156</v>
      </c>
      <c r="F67" s="49" t="s">
        <v>111</v>
      </c>
      <c r="G67" s="50" t="s">
        <v>261</v>
      </c>
      <c r="H67" s="51" t="s">
        <v>80</v>
      </c>
      <c r="I67" s="50"/>
      <c r="J67" s="49">
        <v>15</v>
      </c>
      <c r="K67" s="52">
        <v>42713</v>
      </c>
      <c r="L67" s="51"/>
      <c r="M67" s="71">
        <v>9611560</v>
      </c>
      <c r="N67" s="77"/>
      <c r="O67" s="55"/>
      <c r="P67" s="55"/>
      <c r="Q67" s="55"/>
      <c r="R67" s="55" t="str">
        <f t="shared" si="1"/>
        <v>-</v>
      </c>
      <c r="S67" s="55"/>
      <c r="T67" s="55"/>
      <c r="U67" s="55"/>
      <c r="V67" s="55"/>
      <c r="W67" s="55"/>
      <c r="X67" s="55"/>
      <c r="Y67" s="55" t="str">
        <f t="shared" si="15"/>
        <v>-</v>
      </c>
      <c r="Z67" s="55"/>
      <c r="AA67" s="55"/>
      <c r="AB67" s="55"/>
      <c r="AC67" s="55"/>
      <c r="AD67" s="55"/>
      <c r="AE67" s="55"/>
      <c r="AF67" s="55"/>
      <c r="AG67" s="55"/>
      <c r="AH67" s="51" t="s">
        <v>81</v>
      </c>
      <c r="AI67" s="51"/>
      <c r="AJ67" s="51"/>
      <c r="AK67" s="51"/>
      <c r="AL67" s="51"/>
      <c r="AM67" s="51"/>
      <c r="AN67" s="51"/>
      <c r="AO67" s="51"/>
      <c r="AP67" s="51"/>
      <c r="AQ67" s="57">
        <v>1</v>
      </c>
      <c r="AR67" s="51" t="s">
        <v>251</v>
      </c>
      <c r="AS67" s="51"/>
      <c r="AT67" s="51"/>
      <c r="AU67" s="51"/>
      <c r="AV67" s="51" t="s">
        <v>257</v>
      </c>
      <c r="AW67" s="51"/>
      <c r="AX67" s="58" t="s">
        <v>86</v>
      </c>
      <c r="AY67" s="59"/>
      <c r="AZ67" s="60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72"/>
      <c r="BL67" s="73">
        <f t="shared" si="14"/>
        <v>1</v>
      </c>
      <c r="BM67" s="64">
        <f>+IF(ISERROR(ROUNDDOWN(VLOOKUP(J67,[1]償却率!$B$4:$C$82,2,FALSE)*台帳シート!M67,0)*台帳シート!BL67),0,ROUNDDOWN(VLOOKUP(台帳シート!J67,[1]償却率!$B$4:$C$82,2,FALSE)*台帳シート!M67,0)*台帳シート!BL67)</f>
        <v>643974</v>
      </c>
      <c r="BN67" s="65">
        <f t="shared" si="13"/>
        <v>643974</v>
      </c>
      <c r="BO67" s="74">
        <f t="shared" si="3"/>
        <v>8967586</v>
      </c>
      <c r="BP67" s="74">
        <f t="shared" si="4"/>
        <v>0</v>
      </c>
      <c r="BQ67" s="65">
        <f t="shared" si="5"/>
        <v>0</v>
      </c>
      <c r="BR67" s="65">
        <f>IF(ISERROR(IF(BP67=0,IF(F67="無形・ソフトウェア",IF(ROUNDDOWN(VLOOKUP(J67,[1]償却率!$B$4:$C$77,2,FALSE)*台帳シート!M67,0)&gt;=台帳シート!BO67,台帳シート!BO67-0,ROUNDDOWN(VLOOKUP(台帳シート!J67,[1]償却率!$B$4:$C$77,2,FALSE)*台帳シート!M67,0)),IF(H67="1：リース",IF(ROUNDDOWN(VLOOKUP(J67,[1]償却率!$B$4:$C$77,2,FALSE)*台帳シート!M67,0)&gt;=台帳シート!BO67,台帳シート!BO67-0,ROUNDDOWN(VLOOKUP(台帳シート!J67,[1]償却率!$B$4:$C$77,2,FALSE)*台帳シート!M67,0)),IF(ROUNDDOWN(VLOOKUP(J67,[1]償却率!$B$4:$C$77,2,FALSE)*台帳シート!M67,0)&gt;=台帳シート!BO67,台帳シート!BO67-1,ROUNDDOWN(VLOOKUP(台帳シート!J67,[1]償却率!$B$4:$C$77,2,FALSE)*台帳シート!M67,0)))),0)),0,(IF(BP67=0,IF(F67="無形・ソフトウェア",IF(ROUNDDOWN(VLOOKUP(J67,[1]償却率!$B$4:$C$77,2,FALSE)*台帳シート!M67,0)&gt;=台帳シート!BO67,台帳シート!BO67-0,ROUNDDOWN(VLOOKUP(台帳シート!J67,[1]償却率!$B$4:$C$77,2,FALSE)*台帳シート!M67,0)),IF(H67="1：リース",IF(ROUNDDOWN(VLOOKUP(J67,[1]償却率!$B$4:$C$77,2,FALSE)*台帳シート!M67,0)&gt;=台帳シート!BO67,台帳シート!BO67-0,ROUNDDOWN(VLOOKUP(台帳シート!J67,[1]償却率!$B$4:$C$77,2,FALSE)*台帳シート!M67,0)),IF(ROUNDDOWN(VLOOKUP(J67,[1]償却率!$B$4:$C$77,2,FALSE)*台帳シート!M67,0)&gt;=台帳シート!BO67,台帳シート!BO67-1,ROUNDDOWN(VLOOKUP(台帳シート!J67,[1]償却率!$B$4:$C$77,2,FALSE)*台帳シート!M67,0)))),0)))</f>
        <v>643974</v>
      </c>
      <c r="BS67" s="66">
        <f t="shared" si="11"/>
        <v>1287948</v>
      </c>
      <c r="BT67" s="75">
        <f t="shared" si="6"/>
        <v>8323612</v>
      </c>
      <c r="BU67" s="68"/>
    </row>
    <row r="68" spans="2:73" ht="35.1" customHeight="1" x14ac:dyDescent="0.15">
      <c r="B68" s="108" t="s">
        <v>262</v>
      </c>
      <c r="C68" s="55">
        <v>1</v>
      </c>
      <c r="D68" s="55" t="s">
        <v>263</v>
      </c>
      <c r="E68" s="48" t="s">
        <v>156</v>
      </c>
      <c r="F68" s="49" t="s">
        <v>111</v>
      </c>
      <c r="G68" s="50" t="s">
        <v>264</v>
      </c>
      <c r="H68" s="51" t="s">
        <v>80</v>
      </c>
      <c r="I68" s="50" t="s">
        <v>113</v>
      </c>
      <c r="J68" s="49">
        <v>50</v>
      </c>
      <c r="K68" s="52">
        <v>42755</v>
      </c>
      <c r="L68" s="51"/>
      <c r="M68" s="71">
        <v>61423608</v>
      </c>
      <c r="N68" s="77"/>
      <c r="O68" s="104"/>
      <c r="P68" s="55"/>
      <c r="Q68" s="55"/>
      <c r="R68" s="55" t="str">
        <f t="shared" si="1"/>
        <v>-</v>
      </c>
      <c r="S68" s="55"/>
      <c r="T68" s="55"/>
      <c r="U68" s="55"/>
      <c r="V68" s="55"/>
      <c r="W68" s="55"/>
      <c r="X68" s="55"/>
      <c r="Y68" s="55" t="str">
        <f t="shared" si="15"/>
        <v>-</v>
      </c>
      <c r="Z68" s="55"/>
      <c r="AA68" s="55"/>
      <c r="AB68" s="55"/>
      <c r="AC68" s="55"/>
      <c r="AD68" s="55"/>
      <c r="AE68" s="55"/>
      <c r="AF68" s="55"/>
      <c r="AG68" s="55"/>
      <c r="AH68" s="51" t="s">
        <v>81</v>
      </c>
      <c r="AI68" s="51"/>
      <c r="AJ68" s="51"/>
      <c r="AK68" s="51"/>
      <c r="AL68" s="51"/>
      <c r="AM68" s="51"/>
      <c r="AN68" s="51"/>
      <c r="AO68" s="51"/>
      <c r="AP68" s="51"/>
      <c r="AQ68" s="57">
        <v>214</v>
      </c>
      <c r="AR68" s="51" t="s">
        <v>83</v>
      </c>
      <c r="AS68" s="51"/>
      <c r="AT68" s="51"/>
      <c r="AU68" s="51"/>
      <c r="AV68" s="51" t="s">
        <v>257</v>
      </c>
      <c r="AW68" s="51"/>
      <c r="AX68" s="58" t="s">
        <v>86</v>
      </c>
      <c r="AY68" s="59"/>
      <c r="AZ68" s="60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72"/>
      <c r="BL68" s="73">
        <f t="shared" si="14"/>
        <v>1</v>
      </c>
      <c r="BM68" s="64">
        <f>+IF(ISERROR(ROUNDDOWN(VLOOKUP(J68,[1]償却率!$B$4:$C$82,2,FALSE)*台帳シート!M68,0)*台帳シート!BL68),0,ROUNDDOWN(VLOOKUP(台帳シート!J68,[1]償却率!$B$4:$C$82,2,FALSE)*台帳シート!M68,0)*台帳シート!BL68)</f>
        <v>1228472</v>
      </c>
      <c r="BN68" s="65">
        <f t="shared" si="13"/>
        <v>1228472</v>
      </c>
      <c r="BO68" s="74">
        <f t="shared" si="3"/>
        <v>60195136</v>
      </c>
      <c r="BP68" s="74">
        <f t="shared" si="4"/>
        <v>0</v>
      </c>
      <c r="BQ68" s="65">
        <f t="shared" si="5"/>
        <v>0</v>
      </c>
      <c r="BR68" s="65">
        <f>IF(ISERROR(IF(BP68=0,IF(F68="無形・ソフトウェア",IF(ROUNDDOWN(VLOOKUP(J68,[1]償却率!$B$4:$C$77,2,FALSE)*台帳シート!M68,0)&gt;=台帳シート!BO68,台帳シート!BO68-0,ROUNDDOWN(VLOOKUP(台帳シート!J68,[1]償却率!$B$4:$C$77,2,FALSE)*台帳シート!M68,0)),IF(H68="1：リース",IF(ROUNDDOWN(VLOOKUP(J68,[1]償却率!$B$4:$C$77,2,FALSE)*台帳シート!M68,0)&gt;=台帳シート!BO68,台帳シート!BO68-0,ROUNDDOWN(VLOOKUP(台帳シート!J68,[1]償却率!$B$4:$C$77,2,FALSE)*台帳シート!M68,0)),IF(ROUNDDOWN(VLOOKUP(J68,[1]償却率!$B$4:$C$77,2,FALSE)*台帳シート!M68,0)&gt;=台帳シート!BO68,台帳シート!BO68-1,ROUNDDOWN(VLOOKUP(台帳シート!J68,[1]償却率!$B$4:$C$77,2,FALSE)*台帳シート!M68,0)))),0)),0,(IF(BP68=0,IF(F68="無形・ソフトウェア",IF(ROUNDDOWN(VLOOKUP(J68,[1]償却率!$B$4:$C$77,2,FALSE)*台帳シート!M68,0)&gt;=台帳シート!BO68,台帳シート!BO68-0,ROUNDDOWN(VLOOKUP(台帳シート!J68,[1]償却率!$B$4:$C$77,2,FALSE)*台帳シート!M68,0)),IF(H68="1：リース",IF(ROUNDDOWN(VLOOKUP(J68,[1]償却率!$B$4:$C$77,2,FALSE)*台帳シート!M68,0)&gt;=台帳シート!BO68,台帳シート!BO68-0,ROUNDDOWN(VLOOKUP(台帳シート!J68,[1]償却率!$B$4:$C$77,2,FALSE)*台帳シート!M68,0)),IF(ROUNDDOWN(VLOOKUP(J68,[1]償却率!$B$4:$C$77,2,FALSE)*台帳シート!M68,0)&gt;=台帳シート!BO68,台帳シート!BO68-1,ROUNDDOWN(VLOOKUP(台帳シート!J68,[1]償却率!$B$4:$C$77,2,FALSE)*台帳シート!M68,0)))),0)))</f>
        <v>1228472</v>
      </c>
      <c r="BS68" s="66">
        <f t="shared" si="11"/>
        <v>2456944</v>
      </c>
      <c r="BT68" s="75">
        <f t="shared" si="6"/>
        <v>58966664</v>
      </c>
      <c r="BU68" s="68"/>
    </row>
    <row r="69" spans="2:73" ht="35.1" customHeight="1" x14ac:dyDescent="0.15">
      <c r="B69" s="108" t="s">
        <v>265</v>
      </c>
      <c r="C69" s="55">
        <v>2</v>
      </c>
      <c r="D69" s="55" t="s">
        <v>266</v>
      </c>
      <c r="E69" s="48" t="s">
        <v>156</v>
      </c>
      <c r="F69" s="49" t="s">
        <v>111</v>
      </c>
      <c r="G69" s="50" t="s">
        <v>267</v>
      </c>
      <c r="H69" s="51" t="s">
        <v>80</v>
      </c>
      <c r="I69" s="50"/>
      <c r="J69" s="49">
        <v>15</v>
      </c>
      <c r="K69" s="52">
        <v>42755</v>
      </c>
      <c r="L69" s="51"/>
      <c r="M69" s="71">
        <v>6610055</v>
      </c>
      <c r="N69" s="77"/>
      <c r="O69" s="55"/>
      <c r="P69" s="55"/>
      <c r="Q69" s="55"/>
      <c r="R69" s="55" t="str">
        <f t="shared" si="1"/>
        <v>-</v>
      </c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1" t="s">
        <v>81</v>
      </c>
      <c r="AI69" s="51"/>
      <c r="AJ69" s="51"/>
      <c r="AK69" s="51"/>
      <c r="AL69" s="51"/>
      <c r="AM69" s="51"/>
      <c r="AN69" s="51"/>
      <c r="AO69" s="51"/>
      <c r="AP69" s="51"/>
      <c r="AQ69" s="57">
        <v>1</v>
      </c>
      <c r="AR69" s="51" t="s">
        <v>251</v>
      </c>
      <c r="AS69" s="51"/>
      <c r="AT69" s="51"/>
      <c r="AU69" s="51"/>
      <c r="AV69" s="51" t="s">
        <v>257</v>
      </c>
      <c r="AW69" s="51"/>
      <c r="AX69" s="58" t="s">
        <v>86</v>
      </c>
      <c r="AY69" s="59"/>
      <c r="AZ69" s="60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72"/>
      <c r="BL69" s="73">
        <f t="shared" si="14"/>
        <v>1</v>
      </c>
      <c r="BM69" s="64">
        <f>+IF(ISERROR(ROUNDDOWN(VLOOKUP(J69,[1]償却率!$B$4:$C$82,2,FALSE)*台帳シート!M69,0)*台帳シート!BL69),0,ROUNDDOWN(VLOOKUP(台帳シート!J69,[1]償却率!$B$4:$C$82,2,FALSE)*台帳シート!M69,0)*台帳シート!BL69)</f>
        <v>442873</v>
      </c>
      <c r="BN69" s="65">
        <f t="shared" si="13"/>
        <v>442873</v>
      </c>
      <c r="BO69" s="74">
        <f t="shared" si="3"/>
        <v>6167182</v>
      </c>
      <c r="BP69" s="74">
        <f t="shared" si="4"/>
        <v>0</v>
      </c>
      <c r="BQ69" s="65">
        <f t="shared" si="5"/>
        <v>0</v>
      </c>
      <c r="BR69" s="65">
        <f>IF(ISERROR(IF(BP69=0,IF(F69="無形・ソフトウェア",IF(ROUNDDOWN(VLOOKUP(J69,[1]償却率!$B$4:$C$77,2,FALSE)*台帳シート!M69,0)&gt;=台帳シート!BO69,台帳シート!BO69-0,ROUNDDOWN(VLOOKUP(台帳シート!J69,[1]償却率!$B$4:$C$77,2,FALSE)*台帳シート!M69,0)),IF(H69="1：リース",IF(ROUNDDOWN(VLOOKUP(J69,[1]償却率!$B$4:$C$77,2,FALSE)*台帳シート!M69,0)&gt;=台帳シート!BO69,台帳シート!BO69-0,ROUNDDOWN(VLOOKUP(台帳シート!J69,[1]償却率!$B$4:$C$77,2,FALSE)*台帳シート!M69,0)),IF(ROUNDDOWN(VLOOKUP(J69,[1]償却率!$B$4:$C$77,2,FALSE)*台帳シート!M69,0)&gt;=台帳シート!BO69,台帳シート!BO69-1,ROUNDDOWN(VLOOKUP(台帳シート!J69,[1]償却率!$B$4:$C$77,2,FALSE)*台帳シート!M69,0)))),0)),0,(IF(BP69=0,IF(F69="無形・ソフトウェア",IF(ROUNDDOWN(VLOOKUP(J69,[1]償却率!$B$4:$C$77,2,FALSE)*台帳シート!M69,0)&gt;=台帳シート!BO69,台帳シート!BO69-0,ROUNDDOWN(VLOOKUP(台帳シート!J69,[1]償却率!$B$4:$C$77,2,FALSE)*台帳シート!M69,0)),IF(H69="1：リース",IF(ROUNDDOWN(VLOOKUP(J69,[1]償却率!$B$4:$C$77,2,FALSE)*台帳シート!M69,0)&gt;=台帳シート!BO69,台帳シート!BO69-0,ROUNDDOWN(VLOOKUP(台帳シート!J69,[1]償却率!$B$4:$C$77,2,FALSE)*台帳シート!M69,0)),IF(ROUNDDOWN(VLOOKUP(J69,[1]償却率!$B$4:$C$77,2,FALSE)*台帳シート!M69,0)&gt;=台帳シート!BO69,台帳シート!BO69-1,ROUNDDOWN(VLOOKUP(台帳シート!J69,[1]償却率!$B$4:$C$77,2,FALSE)*台帳シート!M69,0)))),0)))</f>
        <v>442873</v>
      </c>
      <c r="BS69" s="66">
        <f t="shared" si="11"/>
        <v>885746</v>
      </c>
      <c r="BT69" s="75">
        <f t="shared" si="6"/>
        <v>5724309</v>
      </c>
      <c r="BU69" s="68"/>
    </row>
    <row r="70" spans="2:73" ht="35.1" customHeight="1" x14ac:dyDescent="0.15">
      <c r="B70" s="108" t="s">
        <v>268</v>
      </c>
      <c r="C70" s="55">
        <v>3</v>
      </c>
      <c r="D70" s="55" t="s">
        <v>263</v>
      </c>
      <c r="E70" s="48" t="s">
        <v>156</v>
      </c>
      <c r="F70" s="49" t="s">
        <v>111</v>
      </c>
      <c r="G70" s="50" t="s">
        <v>269</v>
      </c>
      <c r="H70" s="51" t="s">
        <v>80</v>
      </c>
      <c r="I70" s="109"/>
      <c r="J70" s="97">
        <v>15</v>
      </c>
      <c r="K70" s="110">
        <v>42755</v>
      </c>
      <c r="L70" s="99"/>
      <c r="M70" s="100">
        <v>5443575</v>
      </c>
      <c r="N70" s="111"/>
      <c r="O70" s="112"/>
      <c r="P70" s="112"/>
      <c r="Q70" s="112"/>
      <c r="R70" s="112" t="str">
        <f t="shared" si="1"/>
        <v>-</v>
      </c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99" t="s">
        <v>81</v>
      </c>
      <c r="AI70" s="99"/>
      <c r="AJ70" s="99"/>
      <c r="AK70" s="51"/>
      <c r="AL70" s="51"/>
      <c r="AM70" s="51"/>
      <c r="AN70" s="51"/>
      <c r="AO70" s="51"/>
      <c r="AP70" s="51"/>
      <c r="AQ70" s="57">
        <v>1</v>
      </c>
      <c r="AR70" s="51" t="s">
        <v>251</v>
      </c>
      <c r="AS70" s="51"/>
      <c r="AT70" s="51"/>
      <c r="AU70" s="51"/>
      <c r="AV70" s="51" t="s">
        <v>257</v>
      </c>
      <c r="AW70" s="51"/>
      <c r="AX70" s="58" t="s">
        <v>86</v>
      </c>
      <c r="AY70" s="59"/>
      <c r="AZ70" s="60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72"/>
      <c r="BL70" s="73">
        <f t="shared" si="14"/>
        <v>1</v>
      </c>
      <c r="BM70" s="64">
        <f>+IF(ISERROR(ROUNDDOWN(VLOOKUP(J70,[1]償却率!$B$4:$C$82,2,FALSE)*台帳シート!M70,0)*台帳シート!BL70),0,ROUNDDOWN(VLOOKUP(台帳シート!J70,[1]償却率!$B$4:$C$82,2,FALSE)*台帳シート!M70,0)*台帳シート!BL70)</f>
        <v>364719</v>
      </c>
      <c r="BN70" s="65">
        <f t="shared" si="13"/>
        <v>364719</v>
      </c>
      <c r="BO70" s="74">
        <f t="shared" si="3"/>
        <v>5078856</v>
      </c>
      <c r="BP70" s="74">
        <f t="shared" si="4"/>
        <v>0</v>
      </c>
      <c r="BQ70" s="65">
        <f t="shared" si="5"/>
        <v>0</v>
      </c>
      <c r="BR70" s="65">
        <f>IF(ISERROR(IF(BP70=0,IF(F70="無形・ソフトウェア",IF(ROUNDDOWN(VLOOKUP(J70,[1]償却率!$B$4:$C$77,2,FALSE)*台帳シート!M70,0)&gt;=台帳シート!BO70,台帳シート!BO70-0,ROUNDDOWN(VLOOKUP(台帳シート!J70,[1]償却率!$B$4:$C$77,2,FALSE)*台帳シート!M70,0)),IF(H70="1：リース",IF(ROUNDDOWN(VLOOKUP(J70,[1]償却率!$B$4:$C$77,2,FALSE)*台帳シート!M70,0)&gt;=台帳シート!BO70,台帳シート!BO70-0,ROUNDDOWN(VLOOKUP(台帳シート!J70,[1]償却率!$B$4:$C$77,2,FALSE)*台帳シート!M70,0)),IF(ROUNDDOWN(VLOOKUP(J70,[1]償却率!$B$4:$C$77,2,FALSE)*台帳シート!M70,0)&gt;=台帳シート!BO70,台帳シート!BO70-1,ROUNDDOWN(VLOOKUP(台帳シート!J70,[1]償却率!$B$4:$C$77,2,FALSE)*台帳シート!M70,0)))),0)),0,(IF(BP70=0,IF(F70="無形・ソフトウェア",IF(ROUNDDOWN(VLOOKUP(J70,[1]償却率!$B$4:$C$77,2,FALSE)*台帳シート!M70,0)&gt;=台帳シート!BO70,台帳シート!BO70-0,ROUNDDOWN(VLOOKUP(台帳シート!J70,[1]償却率!$B$4:$C$77,2,FALSE)*台帳シート!M70,0)),IF(H70="1：リース",IF(ROUNDDOWN(VLOOKUP(J70,[1]償却率!$B$4:$C$77,2,FALSE)*台帳シート!M70,0)&gt;=台帳シート!BO70,台帳シート!BO70-0,ROUNDDOWN(VLOOKUP(台帳シート!J70,[1]償却率!$B$4:$C$77,2,FALSE)*台帳シート!M70,0)),IF(ROUNDDOWN(VLOOKUP(J70,[1]償却率!$B$4:$C$77,2,FALSE)*台帳シート!M70,0)&gt;=台帳シート!BO70,台帳シート!BO70-1,ROUNDDOWN(VLOOKUP(台帳シート!J70,[1]償却率!$B$4:$C$77,2,FALSE)*台帳シート!M70,0)))),0)))</f>
        <v>364719</v>
      </c>
      <c r="BS70" s="66">
        <f t="shared" si="11"/>
        <v>729438</v>
      </c>
      <c r="BT70" s="75">
        <f t="shared" si="6"/>
        <v>4714137</v>
      </c>
      <c r="BU70" s="68"/>
    </row>
    <row r="71" spans="2:73" ht="35.1" customHeight="1" x14ac:dyDescent="0.15">
      <c r="B71" s="69" t="s">
        <v>270</v>
      </c>
      <c r="C71" s="55"/>
      <c r="D71" s="107" t="s">
        <v>271</v>
      </c>
      <c r="E71" s="78" t="s">
        <v>156</v>
      </c>
      <c r="F71" s="102" t="s">
        <v>111</v>
      </c>
      <c r="G71" s="50" t="s">
        <v>272</v>
      </c>
      <c r="H71" s="51" t="s">
        <v>80</v>
      </c>
      <c r="I71" s="50" t="s">
        <v>113</v>
      </c>
      <c r="J71" s="49">
        <v>50</v>
      </c>
      <c r="K71" s="101">
        <v>43171</v>
      </c>
      <c r="L71" s="51"/>
      <c r="M71" s="71">
        <v>150926186</v>
      </c>
      <c r="N71" s="77"/>
      <c r="O71" s="101"/>
      <c r="P71" s="55"/>
      <c r="Q71" s="55"/>
      <c r="R71" s="55" t="str">
        <f t="shared" si="1"/>
        <v>-</v>
      </c>
      <c r="S71" s="55"/>
      <c r="T71" s="55"/>
      <c r="U71" s="55"/>
      <c r="V71" s="55"/>
      <c r="W71" s="55"/>
      <c r="X71" s="55"/>
      <c r="Y71" s="55" t="str">
        <f t="shared" ref="Y71:Y77" si="16">IF(BP71&lt;0,BP71,"-")</f>
        <v>-</v>
      </c>
      <c r="Z71" s="55"/>
      <c r="AA71" s="55"/>
      <c r="AB71" s="55"/>
      <c r="AC71" s="55"/>
      <c r="AD71" s="55"/>
      <c r="AE71" s="55"/>
      <c r="AF71" s="55"/>
      <c r="AG71" s="55"/>
      <c r="AH71" s="51" t="s">
        <v>81</v>
      </c>
      <c r="AI71" s="51"/>
      <c r="AJ71" s="51" t="s">
        <v>107</v>
      </c>
      <c r="AK71" s="51"/>
      <c r="AL71" s="51"/>
      <c r="AM71" s="51"/>
      <c r="AN71" s="51"/>
      <c r="AO71" s="51"/>
      <c r="AP71" s="51"/>
      <c r="AQ71" s="57">
        <v>687.93</v>
      </c>
      <c r="AR71" s="51" t="s">
        <v>83</v>
      </c>
      <c r="AS71" s="51"/>
      <c r="AT71" s="51"/>
      <c r="AU71" s="51"/>
      <c r="AV71" s="51" t="s">
        <v>100</v>
      </c>
      <c r="AW71" s="51"/>
      <c r="AX71" s="58" t="s">
        <v>86</v>
      </c>
      <c r="AY71" s="59"/>
      <c r="AZ71" s="60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72"/>
      <c r="BL71" s="73">
        <f t="shared" si="14"/>
        <v>0</v>
      </c>
      <c r="BM71" s="64">
        <f>+IF(ISERROR(ROUNDDOWN(VLOOKUP(J71,[1]償却率!$B$4:$C$82,2,FALSE)*台帳シート!M71,0)*台帳シート!BL71),0,ROUNDDOWN(VLOOKUP(台帳シート!J71,[1]償却率!$B$4:$C$82,2,FALSE)*台帳シート!M71,0)*台帳シート!BL71)</f>
        <v>0</v>
      </c>
      <c r="BN71" s="65">
        <f t="shared" si="13"/>
        <v>0</v>
      </c>
      <c r="BO71" s="74">
        <f t="shared" si="3"/>
        <v>150926186</v>
      </c>
      <c r="BP71" s="74">
        <f t="shared" si="4"/>
        <v>0</v>
      </c>
      <c r="BQ71" s="65">
        <f t="shared" si="5"/>
        <v>0</v>
      </c>
      <c r="BR71" s="65">
        <f>IF(ISERROR(IF(BP71=0,IF(F71="無形・ソフトウェア",IF(ROUNDDOWN(VLOOKUP(J71,[1]償却率!$B$4:$C$77,2,FALSE)*台帳シート!M71,0)&gt;=台帳シート!BO71,台帳シート!BO71-0,ROUNDDOWN(VLOOKUP(台帳シート!J71,[1]償却率!$B$4:$C$77,2,FALSE)*台帳シート!M71,0)),IF(H71="1：リース",IF(ROUNDDOWN(VLOOKUP(J71,[1]償却率!$B$4:$C$77,2,FALSE)*台帳シート!M71,0)&gt;=台帳シート!BO71,台帳シート!BO71-0,ROUNDDOWN(VLOOKUP(台帳シート!J71,[1]償却率!$B$4:$C$77,2,FALSE)*台帳シート!M71,0)),IF(ROUNDDOWN(VLOOKUP(J71,[1]償却率!$B$4:$C$77,2,FALSE)*台帳シート!M71,0)&gt;=台帳シート!BO71,台帳シート!BO71-1,ROUNDDOWN(VLOOKUP(台帳シート!J71,[1]償却率!$B$4:$C$77,2,FALSE)*台帳シート!M71,0)))),0)),0,(IF(BP71=0,IF(F71="無形・ソフトウェア",IF(ROUNDDOWN(VLOOKUP(J71,[1]償却率!$B$4:$C$77,2,FALSE)*台帳シート!M71,0)&gt;=台帳シート!BO71,台帳シート!BO71-0,ROUNDDOWN(VLOOKUP(台帳シート!J71,[1]償却率!$B$4:$C$77,2,FALSE)*台帳シート!M71,0)),IF(H71="1：リース",IF(ROUNDDOWN(VLOOKUP(J71,[1]償却率!$B$4:$C$77,2,FALSE)*台帳シート!M71,0)&gt;=台帳シート!BO71,台帳シート!BO71-0,ROUNDDOWN(VLOOKUP(台帳シート!J71,[1]償却率!$B$4:$C$77,2,FALSE)*台帳シート!M71,0)),IF(ROUNDDOWN(VLOOKUP(J71,[1]償却率!$B$4:$C$77,2,FALSE)*台帳シート!M71,0)&gt;=台帳シート!BO71,台帳シート!BO71-1,ROUNDDOWN(VLOOKUP(台帳シート!J71,[1]償却率!$B$4:$C$77,2,FALSE)*台帳シート!M71,0)))),0)))</f>
        <v>3018523</v>
      </c>
      <c r="BS71" s="66">
        <f t="shared" si="11"/>
        <v>3018523</v>
      </c>
      <c r="BT71" s="75">
        <f t="shared" si="6"/>
        <v>147907663</v>
      </c>
      <c r="BU71" s="68"/>
    </row>
    <row r="72" spans="2:73" ht="35.1" customHeight="1" x14ac:dyDescent="0.15">
      <c r="B72" s="69" t="s">
        <v>273</v>
      </c>
      <c r="C72" s="55"/>
      <c r="D72" s="107" t="s">
        <v>271</v>
      </c>
      <c r="E72" s="78" t="s">
        <v>156</v>
      </c>
      <c r="F72" s="102" t="s">
        <v>111</v>
      </c>
      <c r="G72" s="50" t="s">
        <v>274</v>
      </c>
      <c r="H72" s="51" t="s">
        <v>80</v>
      </c>
      <c r="I72" s="50"/>
      <c r="J72" s="49">
        <v>15</v>
      </c>
      <c r="K72" s="101">
        <v>43171</v>
      </c>
      <c r="L72" s="51"/>
      <c r="M72" s="71">
        <v>14580000</v>
      </c>
      <c r="N72" s="77"/>
      <c r="O72" s="101"/>
      <c r="P72" s="55"/>
      <c r="Q72" s="55"/>
      <c r="R72" s="55" t="str">
        <f t="shared" ref="R72:R77" si="17">IF(BP72&gt;0,BP72,"-")</f>
        <v>-</v>
      </c>
      <c r="S72" s="55"/>
      <c r="T72" s="55"/>
      <c r="U72" s="55"/>
      <c r="V72" s="55"/>
      <c r="W72" s="55"/>
      <c r="X72" s="55"/>
      <c r="Y72" s="55" t="str">
        <f t="shared" si="16"/>
        <v>-</v>
      </c>
      <c r="Z72" s="55"/>
      <c r="AA72" s="55"/>
      <c r="AB72" s="55"/>
      <c r="AC72" s="55"/>
      <c r="AD72" s="55"/>
      <c r="AE72" s="55"/>
      <c r="AF72" s="55"/>
      <c r="AG72" s="55"/>
      <c r="AH72" s="51" t="s">
        <v>81</v>
      </c>
      <c r="AI72" s="51"/>
      <c r="AJ72" s="51" t="s">
        <v>107</v>
      </c>
      <c r="AK72" s="51"/>
      <c r="AL72" s="51"/>
      <c r="AM72" s="51"/>
      <c r="AN72" s="51"/>
      <c r="AO72" s="51"/>
      <c r="AP72" s="51"/>
      <c r="AQ72" s="57">
        <v>1</v>
      </c>
      <c r="AR72" s="51" t="s">
        <v>251</v>
      </c>
      <c r="AS72" s="51"/>
      <c r="AT72" s="51"/>
      <c r="AU72" s="51"/>
      <c r="AV72" s="51" t="s">
        <v>100</v>
      </c>
      <c r="AW72" s="51"/>
      <c r="AX72" s="58" t="s">
        <v>86</v>
      </c>
      <c r="AY72" s="59"/>
      <c r="AZ72" s="60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72"/>
      <c r="BL72" s="73">
        <f t="shared" si="14"/>
        <v>0</v>
      </c>
      <c r="BM72" s="64">
        <f>+IF(ISERROR(ROUNDDOWN(VLOOKUP(J72,[1]償却率!$B$4:$C$82,2,FALSE)*台帳シート!M72,0)*台帳シート!BL72),0,ROUNDDOWN(VLOOKUP(台帳シート!J72,[1]償却率!$B$4:$C$82,2,FALSE)*台帳シート!M72,0)*台帳シート!BL72)</f>
        <v>0</v>
      </c>
      <c r="BN72" s="65">
        <f t="shared" si="13"/>
        <v>0</v>
      </c>
      <c r="BO72" s="74">
        <f t="shared" si="3"/>
        <v>14580000</v>
      </c>
      <c r="BP72" s="74">
        <f t="shared" ref="BP72:BP77" si="18">+IF($BM$2&lt;K72,M72,IF(O72&lt;&gt;"",-(M72-BN72),0))</f>
        <v>0</v>
      </c>
      <c r="BQ72" s="65">
        <f t="shared" si="5"/>
        <v>0</v>
      </c>
      <c r="BR72" s="65">
        <f>IF(ISERROR(IF(BP72=0,IF(F72="無形・ソフトウェア",IF(ROUNDDOWN(VLOOKUP(J72,[1]償却率!$B$4:$C$77,2,FALSE)*台帳シート!M72,0)&gt;=台帳シート!BO72,台帳シート!BO72-0,ROUNDDOWN(VLOOKUP(台帳シート!J72,[1]償却率!$B$4:$C$77,2,FALSE)*台帳シート!M72,0)),IF(H72="1：リース",IF(ROUNDDOWN(VLOOKUP(J72,[1]償却率!$B$4:$C$77,2,FALSE)*台帳シート!M72,0)&gt;=台帳シート!BO72,台帳シート!BO72-0,ROUNDDOWN(VLOOKUP(台帳シート!J72,[1]償却率!$B$4:$C$77,2,FALSE)*台帳シート!M72,0)),IF(ROUNDDOWN(VLOOKUP(J72,[1]償却率!$B$4:$C$77,2,FALSE)*台帳シート!M72,0)&gt;=台帳シート!BO72,台帳シート!BO72-1,ROUNDDOWN(VLOOKUP(台帳シート!J72,[1]償却率!$B$4:$C$77,2,FALSE)*台帳シート!M72,0)))),0)),0,(IF(BP72=0,IF(F72="無形・ソフトウェア",IF(ROUNDDOWN(VLOOKUP(J72,[1]償却率!$B$4:$C$77,2,FALSE)*台帳シート!M72,0)&gt;=台帳シート!BO72,台帳シート!BO72-0,ROUNDDOWN(VLOOKUP(台帳シート!J72,[1]償却率!$B$4:$C$77,2,FALSE)*台帳シート!M72,0)),IF(H72="1：リース",IF(ROUNDDOWN(VLOOKUP(J72,[1]償却率!$B$4:$C$77,2,FALSE)*台帳シート!M72,0)&gt;=台帳シート!BO72,台帳シート!BO72-0,ROUNDDOWN(VLOOKUP(台帳シート!J72,[1]償却率!$B$4:$C$77,2,FALSE)*台帳シート!M72,0)),IF(ROUNDDOWN(VLOOKUP(J72,[1]償却率!$B$4:$C$77,2,FALSE)*台帳シート!M72,0)&gt;=台帳シート!BO72,台帳シート!BO72-1,ROUNDDOWN(VLOOKUP(台帳シート!J72,[1]償却率!$B$4:$C$77,2,FALSE)*台帳シート!M72,0)))),0)))</f>
        <v>976860</v>
      </c>
      <c r="BS72" s="66">
        <f t="shared" si="11"/>
        <v>976860</v>
      </c>
      <c r="BT72" s="75">
        <f t="shared" si="6"/>
        <v>13603140</v>
      </c>
      <c r="BU72" s="68"/>
    </row>
    <row r="73" spans="2:73" ht="35.1" customHeight="1" x14ac:dyDescent="0.15">
      <c r="B73" s="69" t="s">
        <v>275</v>
      </c>
      <c r="C73" s="55"/>
      <c r="D73" s="107" t="s">
        <v>271</v>
      </c>
      <c r="E73" s="78" t="s">
        <v>156</v>
      </c>
      <c r="F73" s="102" t="s">
        <v>111</v>
      </c>
      <c r="G73" s="50" t="s">
        <v>276</v>
      </c>
      <c r="H73" s="51" t="s">
        <v>80</v>
      </c>
      <c r="I73" s="50"/>
      <c r="J73" s="49">
        <v>15</v>
      </c>
      <c r="K73" s="101">
        <v>43171</v>
      </c>
      <c r="L73" s="51"/>
      <c r="M73" s="71">
        <v>18488918</v>
      </c>
      <c r="N73" s="77"/>
      <c r="O73" s="101"/>
      <c r="P73" s="55"/>
      <c r="Q73" s="55"/>
      <c r="R73" s="55" t="str">
        <f t="shared" si="17"/>
        <v>-</v>
      </c>
      <c r="S73" s="55"/>
      <c r="T73" s="55"/>
      <c r="U73" s="55"/>
      <c r="V73" s="55"/>
      <c r="W73" s="55"/>
      <c r="X73" s="55"/>
      <c r="Y73" s="55" t="str">
        <f t="shared" si="16"/>
        <v>-</v>
      </c>
      <c r="Z73" s="55"/>
      <c r="AA73" s="55"/>
      <c r="AB73" s="55"/>
      <c r="AC73" s="55"/>
      <c r="AD73" s="55"/>
      <c r="AE73" s="55"/>
      <c r="AF73" s="55"/>
      <c r="AG73" s="55"/>
      <c r="AH73" s="51" t="s">
        <v>81</v>
      </c>
      <c r="AI73" s="51"/>
      <c r="AJ73" s="51" t="s">
        <v>107</v>
      </c>
      <c r="AK73" s="51"/>
      <c r="AL73" s="51"/>
      <c r="AM73" s="51"/>
      <c r="AN73" s="51"/>
      <c r="AO73" s="51"/>
      <c r="AP73" s="51"/>
      <c r="AQ73" s="57">
        <v>1</v>
      </c>
      <c r="AR73" s="51" t="s">
        <v>251</v>
      </c>
      <c r="AS73" s="51"/>
      <c r="AT73" s="51"/>
      <c r="AU73" s="51"/>
      <c r="AV73" s="51" t="s">
        <v>100</v>
      </c>
      <c r="AW73" s="51"/>
      <c r="AX73" s="58" t="s">
        <v>86</v>
      </c>
      <c r="AY73" s="59"/>
      <c r="AZ73" s="60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72"/>
      <c r="BL73" s="73">
        <f t="shared" si="14"/>
        <v>0</v>
      </c>
      <c r="BM73" s="64">
        <f>+IF(ISERROR(ROUNDDOWN(VLOOKUP(J73,[1]償却率!$B$4:$C$82,2,FALSE)*台帳シート!M73,0)*台帳シート!BL73),0,ROUNDDOWN(VLOOKUP(台帳シート!J73,[1]償却率!$B$4:$C$82,2,FALSE)*台帳シート!M73,0)*台帳シート!BL73)</f>
        <v>0</v>
      </c>
      <c r="BN73" s="65">
        <f t="shared" si="13"/>
        <v>0</v>
      </c>
      <c r="BO73" s="74">
        <f t="shared" si="3"/>
        <v>18488918</v>
      </c>
      <c r="BP73" s="74">
        <f t="shared" si="18"/>
        <v>0</v>
      </c>
      <c r="BQ73" s="65">
        <f t="shared" si="5"/>
        <v>0</v>
      </c>
      <c r="BR73" s="65">
        <f>IF(ISERROR(IF(BP73=0,IF(F73="無形・ソフトウェア",IF(ROUNDDOWN(VLOOKUP(J73,[1]償却率!$B$4:$C$77,2,FALSE)*台帳シート!M73,0)&gt;=台帳シート!BO73,台帳シート!BO73-0,ROUNDDOWN(VLOOKUP(台帳シート!J73,[1]償却率!$B$4:$C$77,2,FALSE)*台帳シート!M73,0)),IF(H73="1：リース",IF(ROUNDDOWN(VLOOKUP(J73,[1]償却率!$B$4:$C$77,2,FALSE)*台帳シート!M73,0)&gt;=台帳シート!BO73,台帳シート!BO73-0,ROUNDDOWN(VLOOKUP(台帳シート!J73,[1]償却率!$B$4:$C$77,2,FALSE)*台帳シート!M73,0)),IF(ROUNDDOWN(VLOOKUP(J73,[1]償却率!$B$4:$C$77,2,FALSE)*台帳シート!M73,0)&gt;=台帳シート!BO73,台帳シート!BO73-1,ROUNDDOWN(VLOOKUP(台帳シート!J73,[1]償却率!$B$4:$C$77,2,FALSE)*台帳シート!M73,0)))),0)),0,(IF(BP73=0,IF(F73="無形・ソフトウェア",IF(ROUNDDOWN(VLOOKUP(J73,[1]償却率!$B$4:$C$77,2,FALSE)*台帳シート!M73,0)&gt;=台帳シート!BO73,台帳シート!BO73-0,ROUNDDOWN(VLOOKUP(台帳シート!J73,[1]償却率!$B$4:$C$77,2,FALSE)*台帳シート!M73,0)),IF(H73="1：リース",IF(ROUNDDOWN(VLOOKUP(J73,[1]償却率!$B$4:$C$77,2,FALSE)*台帳シート!M73,0)&gt;=台帳シート!BO73,台帳シート!BO73-0,ROUNDDOWN(VLOOKUP(台帳シート!J73,[1]償却率!$B$4:$C$77,2,FALSE)*台帳シート!M73,0)),IF(ROUNDDOWN(VLOOKUP(J73,[1]償却率!$B$4:$C$77,2,FALSE)*台帳シート!M73,0)&gt;=台帳シート!BO73,台帳シート!BO73-1,ROUNDDOWN(VLOOKUP(台帳シート!J73,[1]償却率!$B$4:$C$77,2,FALSE)*台帳シート!M73,0)))),0)))</f>
        <v>1238757</v>
      </c>
      <c r="BS73" s="66">
        <f t="shared" si="11"/>
        <v>1238757</v>
      </c>
      <c r="BT73" s="75">
        <f t="shared" si="6"/>
        <v>17250161</v>
      </c>
      <c r="BU73" s="68"/>
    </row>
    <row r="74" spans="2:73" ht="35.1" customHeight="1" x14ac:dyDescent="0.15">
      <c r="B74" s="69" t="s">
        <v>277</v>
      </c>
      <c r="C74" s="55"/>
      <c r="D74" s="107" t="s">
        <v>278</v>
      </c>
      <c r="E74" s="78" t="s">
        <v>77</v>
      </c>
      <c r="F74" s="102" t="s">
        <v>111</v>
      </c>
      <c r="G74" s="50" t="s">
        <v>279</v>
      </c>
      <c r="H74" s="51" t="s">
        <v>80</v>
      </c>
      <c r="I74" s="50"/>
      <c r="J74" s="49">
        <v>18</v>
      </c>
      <c r="K74" s="101">
        <v>43441</v>
      </c>
      <c r="L74" s="51"/>
      <c r="M74" s="71">
        <v>14212800</v>
      </c>
      <c r="N74" s="77"/>
      <c r="O74" s="101">
        <v>43441</v>
      </c>
      <c r="P74" s="55"/>
      <c r="Q74" s="55"/>
      <c r="R74" s="55">
        <f t="shared" si="17"/>
        <v>14212800</v>
      </c>
      <c r="S74" s="55"/>
      <c r="T74" s="55"/>
      <c r="U74" s="55"/>
      <c r="V74" s="55"/>
      <c r="W74" s="55"/>
      <c r="X74" s="55"/>
      <c r="Y74" s="55" t="str">
        <f t="shared" si="16"/>
        <v>-</v>
      </c>
      <c r="Z74" s="55"/>
      <c r="AA74" s="55"/>
      <c r="AB74" s="55"/>
      <c r="AC74" s="55"/>
      <c r="AD74" s="55"/>
      <c r="AE74" s="55"/>
      <c r="AF74" s="55"/>
      <c r="AG74" s="55"/>
      <c r="AH74" s="51" t="s">
        <v>81</v>
      </c>
      <c r="AI74" s="51"/>
      <c r="AJ74" s="51"/>
      <c r="AK74" s="51"/>
      <c r="AL74" s="51"/>
      <c r="AM74" s="51"/>
      <c r="AN74" s="51"/>
      <c r="AO74" s="51"/>
      <c r="AP74" s="51"/>
      <c r="AQ74" s="57">
        <v>1</v>
      </c>
      <c r="AR74" s="51" t="s">
        <v>251</v>
      </c>
      <c r="AS74" s="51"/>
      <c r="AT74" s="51"/>
      <c r="AU74" s="51"/>
      <c r="AV74" s="51" t="s">
        <v>85</v>
      </c>
      <c r="AW74" s="51"/>
      <c r="AX74" s="58" t="s">
        <v>86</v>
      </c>
      <c r="AY74" s="59"/>
      <c r="AZ74" s="60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72"/>
      <c r="BL74" s="73">
        <f t="shared" si="14"/>
        <v>0</v>
      </c>
      <c r="BM74" s="64">
        <f>+IF(ISERROR(ROUNDDOWN(VLOOKUP(J74,[1]償却率!$B$4:$C$82,2,FALSE)*台帳シート!M74,0)*台帳シート!BL74),0,ROUNDDOWN(VLOOKUP(台帳シート!J74,[1]償却率!$B$4:$C$82,2,FALSE)*台帳シート!M74,0)*台帳シート!BL74)</f>
        <v>0</v>
      </c>
      <c r="BN74" s="65">
        <f t="shared" si="13"/>
        <v>0</v>
      </c>
      <c r="BO74" s="74">
        <f t="shared" si="3"/>
        <v>0</v>
      </c>
      <c r="BP74" s="74">
        <f t="shared" si="18"/>
        <v>14212800</v>
      </c>
      <c r="BQ74" s="65">
        <f t="shared" si="5"/>
        <v>0</v>
      </c>
      <c r="BR74" s="65">
        <f>IF(ISERROR(IF(BP74=0,IF(F74="無形・ソフトウェア",IF(ROUNDDOWN(VLOOKUP(J74,[1]償却率!$B$4:$C$77,2,FALSE)*台帳シート!M74,0)&gt;=台帳シート!BO74,台帳シート!BO74-0,ROUNDDOWN(VLOOKUP(台帳シート!J74,[1]償却率!$B$4:$C$77,2,FALSE)*台帳シート!M74,0)),IF(H74="1：リース",IF(ROUNDDOWN(VLOOKUP(J74,[1]償却率!$B$4:$C$77,2,FALSE)*台帳シート!M74,0)&gt;=台帳シート!BO74,台帳シート!BO74-0,ROUNDDOWN(VLOOKUP(台帳シート!J74,[1]償却率!$B$4:$C$77,2,FALSE)*台帳シート!M74,0)),IF(ROUNDDOWN(VLOOKUP(J74,[1]償却率!$B$4:$C$77,2,FALSE)*台帳シート!M74,0)&gt;=台帳シート!BO74,台帳シート!BO74-1,ROUNDDOWN(VLOOKUP(台帳シート!J74,[1]償却率!$B$4:$C$77,2,FALSE)*台帳シート!M74,0)))),0)),0,(IF(BP74=0,IF(F74="無形・ソフトウェア",IF(ROUNDDOWN(VLOOKUP(J74,[1]償却率!$B$4:$C$77,2,FALSE)*台帳シート!M74,0)&gt;=台帳シート!BO74,台帳シート!BO74-0,ROUNDDOWN(VLOOKUP(台帳シート!J74,[1]償却率!$B$4:$C$77,2,FALSE)*台帳シート!M74,0)),IF(H74="1：リース",IF(ROUNDDOWN(VLOOKUP(J74,[1]償却率!$B$4:$C$77,2,FALSE)*台帳シート!M74,0)&gt;=台帳シート!BO74,台帳シート!BO74-0,ROUNDDOWN(VLOOKUP(台帳シート!J74,[1]償却率!$B$4:$C$77,2,FALSE)*台帳シート!M74,0)),IF(ROUNDDOWN(VLOOKUP(J74,[1]償却率!$B$4:$C$77,2,FALSE)*台帳シート!M74,0)&gt;=台帳シート!BO74,台帳シート!BO74-1,ROUNDDOWN(VLOOKUP(台帳シート!J74,[1]償却率!$B$4:$C$77,2,FALSE)*台帳シート!M74,0)))),0)))</f>
        <v>0</v>
      </c>
      <c r="BS74" s="66">
        <f t="shared" si="11"/>
        <v>0</v>
      </c>
      <c r="BT74" s="75">
        <f t="shared" si="6"/>
        <v>14212800</v>
      </c>
      <c r="BU74" s="68"/>
    </row>
    <row r="75" spans="2:73" ht="35.1" customHeight="1" x14ac:dyDescent="0.15">
      <c r="B75" s="69" t="s">
        <v>280</v>
      </c>
      <c r="C75" s="55"/>
      <c r="D75" s="107" t="s">
        <v>278</v>
      </c>
      <c r="E75" s="78" t="s">
        <v>77</v>
      </c>
      <c r="F75" s="102" t="s">
        <v>111</v>
      </c>
      <c r="G75" s="50" t="s">
        <v>281</v>
      </c>
      <c r="H75" s="51" t="s">
        <v>80</v>
      </c>
      <c r="I75" s="50"/>
      <c r="J75" s="49">
        <v>18</v>
      </c>
      <c r="K75" s="101">
        <v>43441</v>
      </c>
      <c r="L75" s="51"/>
      <c r="M75" s="71">
        <v>8618400</v>
      </c>
      <c r="N75" s="77"/>
      <c r="O75" s="101">
        <v>43441</v>
      </c>
      <c r="P75" s="55"/>
      <c r="Q75" s="55"/>
      <c r="R75" s="55">
        <f t="shared" si="17"/>
        <v>8618400</v>
      </c>
      <c r="S75" s="55"/>
      <c r="T75" s="55"/>
      <c r="U75" s="55"/>
      <c r="V75" s="55"/>
      <c r="W75" s="55"/>
      <c r="X75" s="55"/>
      <c r="Y75" s="55" t="str">
        <f t="shared" si="16"/>
        <v>-</v>
      </c>
      <c r="Z75" s="55"/>
      <c r="AA75" s="55"/>
      <c r="AB75" s="55"/>
      <c r="AC75" s="55"/>
      <c r="AD75" s="55"/>
      <c r="AE75" s="55"/>
      <c r="AF75" s="55"/>
      <c r="AG75" s="55"/>
      <c r="AH75" s="51" t="s">
        <v>81</v>
      </c>
      <c r="AI75" s="51"/>
      <c r="AJ75" s="51"/>
      <c r="AK75" s="51"/>
      <c r="AL75" s="51"/>
      <c r="AM75" s="51"/>
      <c r="AN75" s="51"/>
      <c r="AO75" s="51"/>
      <c r="AP75" s="51"/>
      <c r="AQ75" s="57">
        <v>1</v>
      </c>
      <c r="AR75" s="51" t="s">
        <v>251</v>
      </c>
      <c r="AS75" s="51"/>
      <c r="AT75" s="51"/>
      <c r="AU75" s="51"/>
      <c r="AV75" s="51" t="s">
        <v>85</v>
      </c>
      <c r="AW75" s="51"/>
      <c r="AX75" s="58" t="s">
        <v>86</v>
      </c>
      <c r="AY75" s="59"/>
      <c r="AZ75" s="60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72"/>
      <c r="BL75" s="73">
        <f t="shared" si="14"/>
        <v>0</v>
      </c>
      <c r="BM75" s="64">
        <f>+IF(ISERROR(ROUNDDOWN(VLOOKUP(J75,[1]償却率!$B$4:$C$82,2,FALSE)*台帳シート!M75,0)*台帳シート!BL75),0,ROUNDDOWN(VLOOKUP(台帳シート!J75,[1]償却率!$B$4:$C$82,2,FALSE)*台帳シート!M75,0)*台帳シート!BL75)</f>
        <v>0</v>
      </c>
      <c r="BN75" s="65">
        <f t="shared" si="13"/>
        <v>0</v>
      </c>
      <c r="BO75" s="74">
        <f t="shared" si="3"/>
        <v>0</v>
      </c>
      <c r="BP75" s="74">
        <f t="shared" si="18"/>
        <v>8618400</v>
      </c>
      <c r="BQ75" s="65">
        <f t="shared" si="5"/>
        <v>0</v>
      </c>
      <c r="BR75" s="65">
        <f>IF(ISERROR(IF(BP75=0,IF(F75="無形・ソフトウェア",IF(ROUNDDOWN(VLOOKUP(J75,[1]償却率!$B$4:$C$77,2,FALSE)*台帳シート!M75,0)&gt;=台帳シート!BO75,台帳シート!BO75-0,ROUNDDOWN(VLOOKUP(台帳シート!J75,[1]償却率!$B$4:$C$77,2,FALSE)*台帳シート!M75,0)),IF(H75="1：リース",IF(ROUNDDOWN(VLOOKUP(J75,[1]償却率!$B$4:$C$77,2,FALSE)*台帳シート!M75,0)&gt;=台帳シート!BO75,台帳シート!BO75-0,ROUNDDOWN(VLOOKUP(台帳シート!J75,[1]償却率!$B$4:$C$77,2,FALSE)*台帳シート!M75,0)),IF(ROUNDDOWN(VLOOKUP(J75,[1]償却率!$B$4:$C$77,2,FALSE)*台帳シート!M75,0)&gt;=台帳シート!BO75,台帳シート!BO75-1,ROUNDDOWN(VLOOKUP(台帳シート!J75,[1]償却率!$B$4:$C$77,2,FALSE)*台帳シート!M75,0)))),0)),0,(IF(BP75=0,IF(F75="無形・ソフトウェア",IF(ROUNDDOWN(VLOOKUP(J75,[1]償却率!$B$4:$C$77,2,FALSE)*台帳シート!M75,0)&gt;=台帳シート!BO75,台帳シート!BO75-0,ROUNDDOWN(VLOOKUP(台帳シート!J75,[1]償却率!$B$4:$C$77,2,FALSE)*台帳シート!M75,0)),IF(H75="1：リース",IF(ROUNDDOWN(VLOOKUP(J75,[1]償却率!$B$4:$C$77,2,FALSE)*台帳シート!M75,0)&gt;=台帳シート!BO75,台帳シート!BO75-0,ROUNDDOWN(VLOOKUP(台帳シート!J75,[1]償却率!$B$4:$C$77,2,FALSE)*台帳シート!M75,0)),IF(ROUNDDOWN(VLOOKUP(J75,[1]償却率!$B$4:$C$77,2,FALSE)*台帳シート!M75,0)&gt;=台帳シート!BO75,台帳シート!BO75-1,ROUNDDOWN(VLOOKUP(台帳シート!J75,[1]償却率!$B$4:$C$77,2,FALSE)*台帳シート!M75,0)))),0)))</f>
        <v>0</v>
      </c>
      <c r="BS75" s="66">
        <f t="shared" si="11"/>
        <v>0</v>
      </c>
      <c r="BT75" s="75">
        <f t="shared" si="6"/>
        <v>8618400</v>
      </c>
      <c r="BU75" s="68"/>
    </row>
    <row r="76" spans="2:73" ht="35.1" customHeight="1" x14ac:dyDescent="0.15">
      <c r="B76" s="69" t="s">
        <v>282</v>
      </c>
      <c r="C76" s="55"/>
      <c r="D76" s="107" t="s">
        <v>133</v>
      </c>
      <c r="E76" s="78" t="s">
        <v>77</v>
      </c>
      <c r="F76" s="102" t="s">
        <v>111</v>
      </c>
      <c r="G76" s="50" t="s">
        <v>279</v>
      </c>
      <c r="H76" s="51" t="s">
        <v>80</v>
      </c>
      <c r="I76" s="50"/>
      <c r="J76" s="49">
        <v>18</v>
      </c>
      <c r="K76" s="101">
        <v>43441</v>
      </c>
      <c r="L76" s="51"/>
      <c r="M76" s="71">
        <v>27831600</v>
      </c>
      <c r="N76" s="77"/>
      <c r="O76" s="101">
        <v>43441</v>
      </c>
      <c r="P76" s="55"/>
      <c r="Q76" s="55"/>
      <c r="R76" s="55">
        <f t="shared" si="17"/>
        <v>27831600</v>
      </c>
      <c r="S76" s="55"/>
      <c r="T76" s="55"/>
      <c r="U76" s="55"/>
      <c r="V76" s="55"/>
      <c r="W76" s="55"/>
      <c r="X76" s="55"/>
      <c r="Y76" s="55" t="str">
        <f t="shared" si="16"/>
        <v>-</v>
      </c>
      <c r="Z76" s="55"/>
      <c r="AA76" s="55"/>
      <c r="AB76" s="55"/>
      <c r="AC76" s="55"/>
      <c r="AD76" s="55"/>
      <c r="AE76" s="55"/>
      <c r="AF76" s="55"/>
      <c r="AG76" s="55"/>
      <c r="AH76" s="51" t="s">
        <v>81</v>
      </c>
      <c r="AI76" s="51"/>
      <c r="AJ76" s="51"/>
      <c r="AK76" s="51"/>
      <c r="AL76" s="51"/>
      <c r="AM76" s="51"/>
      <c r="AN76" s="51"/>
      <c r="AO76" s="51"/>
      <c r="AP76" s="51"/>
      <c r="AQ76" s="57">
        <v>1</v>
      </c>
      <c r="AR76" s="51" t="s">
        <v>251</v>
      </c>
      <c r="AS76" s="51"/>
      <c r="AT76" s="51"/>
      <c r="AU76" s="51"/>
      <c r="AV76" s="51" t="s">
        <v>85</v>
      </c>
      <c r="AW76" s="51"/>
      <c r="AX76" s="58" t="s">
        <v>86</v>
      </c>
      <c r="AY76" s="59"/>
      <c r="AZ76" s="60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72"/>
      <c r="BL76" s="73">
        <f t="shared" si="14"/>
        <v>0</v>
      </c>
      <c r="BM76" s="64">
        <f>+IF(ISERROR(ROUNDDOWN(VLOOKUP(J76,[1]償却率!$B$4:$C$82,2,FALSE)*台帳シート!M76,0)*台帳シート!BL76),0,ROUNDDOWN(VLOOKUP(台帳シート!J76,[1]償却率!$B$4:$C$82,2,FALSE)*台帳シート!M76,0)*台帳シート!BL76)</f>
        <v>0</v>
      </c>
      <c r="BN76" s="65">
        <f t="shared" si="13"/>
        <v>0</v>
      </c>
      <c r="BO76" s="74">
        <f t="shared" si="3"/>
        <v>0</v>
      </c>
      <c r="BP76" s="74">
        <f t="shared" si="18"/>
        <v>27831600</v>
      </c>
      <c r="BQ76" s="65">
        <f t="shared" si="5"/>
        <v>0</v>
      </c>
      <c r="BR76" s="65">
        <f>IF(ISERROR(IF(BP76=0,IF(F76="無形・ソフトウェア",IF(ROUNDDOWN(VLOOKUP(J76,[1]償却率!$B$4:$C$77,2,FALSE)*台帳シート!M76,0)&gt;=台帳シート!BO76,台帳シート!BO76-0,ROUNDDOWN(VLOOKUP(台帳シート!J76,[1]償却率!$B$4:$C$77,2,FALSE)*台帳シート!M76,0)),IF(H76="1：リース",IF(ROUNDDOWN(VLOOKUP(J76,[1]償却率!$B$4:$C$77,2,FALSE)*台帳シート!M76,0)&gt;=台帳シート!BO76,台帳シート!BO76-0,ROUNDDOWN(VLOOKUP(台帳シート!J76,[1]償却率!$B$4:$C$77,2,FALSE)*台帳シート!M76,0)),IF(ROUNDDOWN(VLOOKUP(J76,[1]償却率!$B$4:$C$77,2,FALSE)*台帳シート!M76,0)&gt;=台帳シート!BO76,台帳シート!BO76-1,ROUNDDOWN(VLOOKUP(台帳シート!J76,[1]償却率!$B$4:$C$77,2,FALSE)*台帳シート!M76,0)))),0)),0,(IF(BP76=0,IF(F76="無形・ソフトウェア",IF(ROUNDDOWN(VLOOKUP(J76,[1]償却率!$B$4:$C$77,2,FALSE)*台帳シート!M76,0)&gt;=台帳シート!BO76,台帳シート!BO76-0,ROUNDDOWN(VLOOKUP(台帳シート!J76,[1]償却率!$B$4:$C$77,2,FALSE)*台帳シート!M76,0)),IF(H76="1：リース",IF(ROUNDDOWN(VLOOKUP(J76,[1]償却率!$B$4:$C$77,2,FALSE)*台帳シート!M76,0)&gt;=台帳シート!BO76,台帳シート!BO76-0,ROUNDDOWN(VLOOKUP(台帳シート!J76,[1]償却率!$B$4:$C$77,2,FALSE)*台帳シート!M76,0)),IF(ROUNDDOWN(VLOOKUP(J76,[1]償却率!$B$4:$C$77,2,FALSE)*台帳シート!M76,0)&gt;=台帳シート!BO76,台帳シート!BO76-1,ROUNDDOWN(VLOOKUP(台帳シート!J76,[1]償却率!$B$4:$C$77,2,FALSE)*台帳シート!M76,0)))),0)))</f>
        <v>0</v>
      </c>
      <c r="BS76" s="66">
        <f t="shared" si="11"/>
        <v>0</v>
      </c>
      <c r="BT76" s="75">
        <f t="shared" si="6"/>
        <v>27831600</v>
      </c>
      <c r="BU76" s="68"/>
    </row>
    <row r="77" spans="2:73" ht="35.1" customHeight="1" x14ac:dyDescent="0.15">
      <c r="B77" s="69" t="s">
        <v>283</v>
      </c>
      <c r="C77" s="55"/>
      <c r="D77" s="107" t="s">
        <v>284</v>
      </c>
      <c r="E77" s="78" t="s">
        <v>77</v>
      </c>
      <c r="F77" s="102" t="s">
        <v>111</v>
      </c>
      <c r="G77" s="50" t="s">
        <v>285</v>
      </c>
      <c r="H77" s="51" t="s">
        <v>80</v>
      </c>
      <c r="I77" s="113"/>
      <c r="J77" s="114">
        <v>18</v>
      </c>
      <c r="K77" s="101">
        <v>43496</v>
      </c>
      <c r="L77" s="51"/>
      <c r="M77" s="71">
        <v>4644000</v>
      </c>
      <c r="N77" s="77"/>
      <c r="O77" s="101">
        <v>43496</v>
      </c>
      <c r="P77" s="55"/>
      <c r="Q77" s="55"/>
      <c r="R77" s="55">
        <f t="shared" si="17"/>
        <v>4644000</v>
      </c>
      <c r="S77" s="55"/>
      <c r="T77" s="55"/>
      <c r="U77" s="55"/>
      <c r="V77" s="55"/>
      <c r="W77" s="55"/>
      <c r="X77" s="55"/>
      <c r="Y77" s="55" t="str">
        <f t="shared" si="16"/>
        <v>-</v>
      </c>
      <c r="Z77" s="55"/>
      <c r="AA77" s="55"/>
      <c r="AB77" s="55"/>
      <c r="AC77" s="55"/>
      <c r="AD77" s="55"/>
      <c r="AE77" s="55"/>
      <c r="AF77" s="55"/>
      <c r="AG77" s="55"/>
      <c r="AH77" s="51" t="s">
        <v>81</v>
      </c>
      <c r="AI77" s="115"/>
      <c r="AJ77" s="115"/>
      <c r="AK77" s="51"/>
      <c r="AL77" s="51"/>
      <c r="AM77" s="51"/>
      <c r="AN77" s="51"/>
      <c r="AO77" s="51"/>
      <c r="AP77" s="51"/>
      <c r="AQ77" s="57">
        <v>1</v>
      </c>
      <c r="AR77" s="51" t="s">
        <v>251</v>
      </c>
      <c r="AS77" s="51"/>
      <c r="AT77" s="51"/>
      <c r="AU77" s="51"/>
      <c r="AV77" s="51" t="s">
        <v>85</v>
      </c>
      <c r="AW77" s="51"/>
      <c r="AX77" s="58" t="s">
        <v>86</v>
      </c>
      <c r="AY77" s="59"/>
      <c r="AZ77" s="60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72"/>
      <c r="BL77" s="73">
        <f t="shared" si="14"/>
        <v>0</v>
      </c>
      <c r="BM77" s="64">
        <f>+IF(ISERROR(ROUNDDOWN(VLOOKUP(J77,[1]償却率!$B$4:$C$82,2,FALSE)*台帳シート!M77,0)*台帳シート!BL77),0,ROUNDDOWN(VLOOKUP(台帳シート!J77,[1]償却率!$B$4:$C$82,2,FALSE)*台帳シート!M77,0)*台帳シート!BL77)</f>
        <v>0</v>
      </c>
      <c r="BN77" s="65">
        <f t="shared" si="13"/>
        <v>0</v>
      </c>
      <c r="BO77" s="74">
        <f t="shared" si="3"/>
        <v>0</v>
      </c>
      <c r="BP77" s="74">
        <f t="shared" si="18"/>
        <v>4644000</v>
      </c>
      <c r="BQ77" s="65">
        <f t="shared" si="5"/>
        <v>0</v>
      </c>
      <c r="BR77" s="65">
        <f>IF(ISERROR(IF(BP77=0,IF(F77="無形・ソフトウェア",IF(ROUNDDOWN(VLOOKUP(J77,[1]償却率!$B$4:$C$77,2,FALSE)*台帳シート!M77,0)&gt;=台帳シート!BO77,台帳シート!BO77-0,ROUNDDOWN(VLOOKUP(台帳シート!J77,[1]償却率!$B$4:$C$77,2,FALSE)*台帳シート!M77,0)),IF(H77="1：リース",IF(ROUNDDOWN(VLOOKUP(J77,[1]償却率!$B$4:$C$77,2,FALSE)*台帳シート!M77,0)&gt;=台帳シート!BO77,台帳シート!BO77-0,ROUNDDOWN(VLOOKUP(台帳シート!J77,[1]償却率!$B$4:$C$77,2,FALSE)*台帳シート!M77,0)),IF(ROUNDDOWN(VLOOKUP(J77,[1]償却率!$B$4:$C$77,2,FALSE)*台帳シート!M77,0)&gt;=台帳シート!BO77,台帳シート!BO77-1,ROUNDDOWN(VLOOKUP(台帳シート!J77,[1]償却率!$B$4:$C$77,2,FALSE)*台帳シート!M77,0)))),0)),0,(IF(BP77=0,IF(F77="無形・ソフトウェア",IF(ROUNDDOWN(VLOOKUP(J77,[1]償却率!$B$4:$C$77,2,FALSE)*台帳シート!M77,0)&gt;=台帳シート!BO77,台帳シート!BO77-0,ROUNDDOWN(VLOOKUP(台帳シート!J77,[1]償却率!$B$4:$C$77,2,FALSE)*台帳シート!M77,0)),IF(H77="1：リース",IF(ROUNDDOWN(VLOOKUP(J77,[1]償却率!$B$4:$C$77,2,FALSE)*台帳シート!M77,0)&gt;=台帳シート!BO77,台帳シート!BO77-0,ROUNDDOWN(VLOOKUP(台帳シート!J77,[1]償却率!$B$4:$C$77,2,FALSE)*台帳シート!M77,0)),IF(ROUNDDOWN(VLOOKUP(J77,[1]償却率!$B$4:$C$77,2,FALSE)*台帳シート!M77,0)&gt;=台帳シート!BO77,台帳シート!BO77-1,ROUNDDOWN(VLOOKUP(台帳シート!J77,[1]償却率!$B$4:$C$77,2,FALSE)*台帳シート!M77,0)))),0)))</f>
        <v>0</v>
      </c>
      <c r="BS77" s="66">
        <f t="shared" si="11"/>
        <v>0</v>
      </c>
      <c r="BT77" s="75">
        <f t="shared" si="6"/>
        <v>4644000</v>
      </c>
      <c r="BU77" s="68"/>
    </row>
    <row r="78" spans="2:73" ht="35.1" customHeight="1" x14ac:dyDescent="0.15">
      <c r="B78" s="79" t="s">
        <v>109</v>
      </c>
      <c r="C78" s="80"/>
      <c r="D78" s="116"/>
      <c r="E78" s="82"/>
      <c r="F78" s="83"/>
      <c r="G78" s="84"/>
      <c r="H78" s="80"/>
      <c r="I78" s="84"/>
      <c r="J78" s="83"/>
      <c r="K78" s="117"/>
      <c r="L78" s="88"/>
      <c r="M78" s="86">
        <f>SUM(M17:M77)</f>
        <v>10629143868</v>
      </c>
      <c r="N78" s="87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9"/>
      <c r="AR78" s="80"/>
      <c r="AS78" s="80"/>
      <c r="AT78" s="80"/>
      <c r="AU78" s="80"/>
      <c r="AV78" s="80"/>
      <c r="AW78" s="80"/>
      <c r="AX78" s="90"/>
      <c r="AY78" s="91"/>
      <c r="AZ78" s="92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93"/>
      <c r="BL78" s="79"/>
      <c r="BM78" s="94"/>
      <c r="BN78" s="94">
        <f>SUM(BN17:BN77)</f>
        <v>5833535834</v>
      </c>
      <c r="BO78" s="94">
        <f t="shared" ref="BO78:BT78" si="19">SUM(BO17:BO77)</f>
        <v>4740301234</v>
      </c>
      <c r="BP78" s="94">
        <f>SUM(BP17:BP77)</f>
        <v>47081869</v>
      </c>
      <c r="BQ78" s="94">
        <f t="shared" si="19"/>
        <v>-52290000</v>
      </c>
      <c r="BR78" s="94">
        <f t="shared" si="19"/>
        <v>341870931</v>
      </c>
      <c r="BS78" s="94">
        <f>SUM(BS17:BS77)</f>
        <v>6131341696</v>
      </c>
      <c r="BT78" s="96">
        <f t="shared" si="19"/>
        <v>4445512172</v>
      </c>
      <c r="BU78" s="68"/>
    </row>
    <row r="79" spans="2:73" ht="35.1" customHeight="1" x14ac:dyDescent="0.15">
      <c r="B79" s="69"/>
      <c r="C79" s="55"/>
      <c r="D79" s="107"/>
      <c r="E79" s="78"/>
      <c r="F79" s="102"/>
      <c r="G79" s="50"/>
      <c r="H79" s="51"/>
      <c r="I79" s="50"/>
      <c r="J79" s="49"/>
      <c r="K79" s="118"/>
      <c r="L79" s="51"/>
      <c r="M79" s="71"/>
      <c r="N79" s="77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1"/>
      <c r="AI79" s="51"/>
      <c r="AJ79" s="51"/>
      <c r="AK79" s="51"/>
      <c r="AL79" s="51"/>
      <c r="AM79" s="51"/>
      <c r="AN79" s="51"/>
      <c r="AO79" s="51"/>
      <c r="AP79" s="51"/>
      <c r="AQ79" s="57"/>
      <c r="AR79" s="51"/>
      <c r="AS79" s="51"/>
      <c r="AT79" s="51"/>
      <c r="AU79" s="51"/>
      <c r="AV79" s="51"/>
      <c r="AW79" s="51"/>
      <c r="AX79" s="58"/>
      <c r="AY79" s="59"/>
      <c r="AZ79" s="60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72"/>
      <c r="BL79" s="73"/>
      <c r="BM79" s="64"/>
      <c r="BN79" s="65"/>
      <c r="BO79" s="74"/>
      <c r="BP79" s="74"/>
      <c r="BQ79" s="65"/>
      <c r="BR79" s="65"/>
      <c r="BS79" s="66"/>
      <c r="BT79" s="75"/>
      <c r="BU79" s="68"/>
    </row>
    <row r="80" spans="2:73" ht="35.1" customHeight="1" x14ac:dyDescent="0.15">
      <c r="B80" s="69" t="s">
        <v>286</v>
      </c>
      <c r="C80" s="55"/>
      <c r="D80" s="107" t="s">
        <v>287</v>
      </c>
      <c r="E80" s="48" t="s">
        <v>156</v>
      </c>
      <c r="F80" s="49" t="s">
        <v>288</v>
      </c>
      <c r="G80" s="50" t="s">
        <v>289</v>
      </c>
      <c r="H80" s="51" t="s">
        <v>80</v>
      </c>
      <c r="I80" s="50"/>
      <c r="J80" s="49">
        <v>15</v>
      </c>
      <c r="K80" s="119">
        <v>41670</v>
      </c>
      <c r="L80" s="51"/>
      <c r="M80" s="71">
        <v>94481663</v>
      </c>
      <c r="N80" s="77"/>
      <c r="O80" s="55"/>
      <c r="P80" s="55"/>
      <c r="Q80" s="55"/>
      <c r="R80" s="55" t="str">
        <f t="shared" ref="R80:R155" si="20">IF(BP80&gt;0,BP80,"-")</f>
        <v>-</v>
      </c>
      <c r="S80" s="55"/>
      <c r="T80" s="55"/>
      <c r="U80" s="55"/>
      <c r="V80" s="55"/>
      <c r="W80" s="55"/>
      <c r="X80" s="55"/>
      <c r="Y80" s="55" t="str">
        <f t="shared" si="9"/>
        <v>-</v>
      </c>
      <c r="Z80" s="55"/>
      <c r="AA80" s="55"/>
      <c r="AB80" s="55"/>
      <c r="AC80" s="55"/>
      <c r="AD80" s="55"/>
      <c r="AE80" s="55"/>
      <c r="AF80" s="55"/>
      <c r="AG80" s="55"/>
      <c r="AH80" s="51" t="s">
        <v>81</v>
      </c>
      <c r="AI80" s="51"/>
      <c r="AJ80" s="51"/>
      <c r="AK80" s="51"/>
      <c r="AL80" s="51"/>
      <c r="AM80" s="51"/>
      <c r="AN80" s="51"/>
      <c r="AO80" s="51"/>
      <c r="AP80" s="51"/>
      <c r="AQ80" s="57">
        <v>1</v>
      </c>
      <c r="AR80" s="51" t="s">
        <v>213</v>
      </c>
      <c r="AS80" s="51"/>
      <c r="AT80" s="51"/>
      <c r="AU80" s="51"/>
      <c r="AV80" s="51" t="s">
        <v>100</v>
      </c>
      <c r="AW80" s="51"/>
      <c r="AX80" s="58" t="s">
        <v>86</v>
      </c>
      <c r="AY80" s="59"/>
      <c r="AZ80" s="60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72"/>
      <c r="BL80" s="73">
        <f t="shared" ref="BL80:BL112" si="21">+IF($BM$2&lt;K80,0,DATEDIF(K80,$BM$2,"Y"))</f>
        <v>4</v>
      </c>
      <c r="BM80" s="64">
        <f>+IF(ISERROR(ROUNDDOWN(VLOOKUP(J80,[1]償却率!$B$4:$C$82,2,FALSE)*台帳シート!M80,0)*台帳シート!BL80),0,ROUNDDOWN(VLOOKUP(台帳シート!J80,[1]償却率!$B$4:$C$82,2,FALSE)*台帳シート!M80,0)*台帳シート!BL80)</f>
        <v>25321084</v>
      </c>
      <c r="BN80" s="65">
        <f t="shared" ref="BN80:BN85" si="22">IF(BM80=0,0,IF(F80="無形・ソフトウェア",IF(M80-BM80&gt;0,BM80,M80-0),IF(H80="1：リース",IF(M80-BM80&gt;0,BM80,M80-0),IF(M80-BM80&gt;1,BM80,M80-1))))</f>
        <v>25321084</v>
      </c>
      <c r="BO80" s="74">
        <f t="shared" si="3"/>
        <v>69160579</v>
      </c>
      <c r="BP80" s="74">
        <f t="shared" ref="BP80:BP112" si="23">+IF($BM$2&lt;K80,M80,IF(O80&lt;&gt;"",-(M80-BN80),0))</f>
        <v>0</v>
      </c>
      <c r="BQ80" s="65">
        <f t="shared" si="5"/>
        <v>0</v>
      </c>
      <c r="BR80" s="65">
        <f>IF(ISERROR(IF(BP80=0,IF(F80="無形・ソフトウェア",IF(ROUNDDOWN(VLOOKUP(J80,[1]償却率!$B$4:$C$77,2,FALSE)*台帳シート!M80,0)&gt;=台帳シート!BO80,台帳シート!BO80-0,ROUNDDOWN(VLOOKUP(台帳シート!J80,[1]償却率!$B$4:$C$77,2,FALSE)*台帳シート!M80,0)),IF(H80="1：リース",IF(ROUNDDOWN(VLOOKUP(J80,[1]償却率!$B$4:$C$77,2,FALSE)*台帳シート!M80,0)&gt;=台帳シート!BO80,台帳シート!BO80-0,ROUNDDOWN(VLOOKUP(台帳シート!J80,[1]償却率!$B$4:$C$77,2,FALSE)*台帳シート!M80,0)),IF(ROUNDDOWN(VLOOKUP(J80,[1]償却率!$B$4:$C$77,2,FALSE)*台帳シート!M80,0)&gt;=台帳シート!BO80,台帳シート!BO80-1,ROUNDDOWN(VLOOKUP(台帳シート!J80,[1]償却率!$B$4:$C$77,2,FALSE)*台帳シート!M80,0)))),0)),0,(IF(BP80=0,IF(F80="無形・ソフトウェア",IF(ROUNDDOWN(VLOOKUP(J80,[1]償却率!$B$4:$C$77,2,FALSE)*台帳シート!M80,0)&gt;=台帳シート!BO80,台帳シート!BO80-0,ROUNDDOWN(VLOOKUP(台帳シート!J80,[1]償却率!$B$4:$C$77,2,FALSE)*台帳シート!M80,0)),IF(H80="1：リース",IF(ROUNDDOWN(VLOOKUP(J80,[1]償却率!$B$4:$C$77,2,FALSE)*台帳シート!M80,0)&gt;=台帳シート!BO80,台帳シート!BO80-0,ROUNDDOWN(VLOOKUP(台帳シート!J80,[1]償却率!$B$4:$C$77,2,FALSE)*台帳シート!M80,0)),IF(ROUNDDOWN(VLOOKUP(J80,[1]償却率!$B$4:$C$77,2,FALSE)*台帳シート!M80,0)&gt;=台帳シート!BO80,台帳シート!BO80-1,ROUNDDOWN(VLOOKUP(台帳シート!J80,[1]償却率!$B$4:$C$77,2,FALSE)*台帳シート!M80,0)))),0)))</f>
        <v>6330271</v>
      </c>
      <c r="BS80" s="66">
        <f t="shared" si="11"/>
        <v>31651355</v>
      </c>
      <c r="BT80" s="75">
        <f t="shared" si="6"/>
        <v>62830308</v>
      </c>
      <c r="BU80" s="68"/>
    </row>
    <row r="81" spans="2:73" ht="35.1" customHeight="1" x14ac:dyDescent="0.15">
      <c r="B81" s="69" t="s">
        <v>290</v>
      </c>
      <c r="C81" s="55"/>
      <c r="D81" s="107" t="s">
        <v>291</v>
      </c>
      <c r="E81" s="48" t="s">
        <v>218</v>
      </c>
      <c r="F81" s="49" t="s">
        <v>288</v>
      </c>
      <c r="G81" s="50" t="s">
        <v>292</v>
      </c>
      <c r="H81" s="51" t="s">
        <v>80</v>
      </c>
      <c r="I81" s="50"/>
      <c r="J81" s="49">
        <v>10</v>
      </c>
      <c r="K81" s="101">
        <v>42093</v>
      </c>
      <c r="L81" s="51"/>
      <c r="M81" s="71">
        <v>9086040</v>
      </c>
      <c r="N81" s="77"/>
      <c r="O81" s="55"/>
      <c r="P81" s="55"/>
      <c r="Q81" s="55"/>
      <c r="R81" s="55" t="str">
        <f t="shared" si="20"/>
        <v>-</v>
      </c>
      <c r="S81" s="55"/>
      <c r="T81" s="55"/>
      <c r="U81" s="55"/>
      <c r="V81" s="55"/>
      <c r="W81" s="55"/>
      <c r="X81" s="55"/>
      <c r="Y81" s="55" t="str">
        <f t="shared" si="9"/>
        <v>-</v>
      </c>
      <c r="Z81" s="55"/>
      <c r="AA81" s="55"/>
      <c r="AB81" s="55"/>
      <c r="AC81" s="55"/>
      <c r="AD81" s="55"/>
      <c r="AE81" s="55"/>
      <c r="AF81" s="55"/>
      <c r="AG81" s="55"/>
      <c r="AH81" s="51" t="s">
        <v>81</v>
      </c>
      <c r="AI81" s="51"/>
      <c r="AJ81" s="51"/>
      <c r="AK81" s="51"/>
      <c r="AL81" s="51"/>
      <c r="AM81" s="51"/>
      <c r="AN81" s="51"/>
      <c r="AO81" s="51"/>
      <c r="AP81" s="51"/>
      <c r="AQ81" s="57">
        <v>1</v>
      </c>
      <c r="AR81" s="51" t="s">
        <v>213</v>
      </c>
      <c r="AS81" s="51"/>
      <c r="AT81" s="51"/>
      <c r="AU81" s="51"/>
      <c r="AV81" s="51" t="s">
        <v>100</v>
      </c>
      <c r="AW81" s="51"/>
      <c r="AX81" s="58" t="s">
        <v>86</v>
      </c>
      <c r="AY81" s="59"/>
      <c r="AZ81" s="60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72"/>
      <c r="BL81" s="73">
        <f t="shared" si="21"/>
        <v>3</v>
      </c>
      <c r="BM81" s="64">
        <f>+IF(ISERROR(ROUNDDOWN(VLOOKUP(J81,[1]償却率!$B$4:$C$82,2,FALSE)*台帳シート!M81,0)*台帳シート!BL81),0,ROUNDDOWN(VLOOKUP(台帳シート!J81,[1]償却率!$B$4:$C$82,2,FALSE)*台帳シート!M81,0)*台帳シート!BL81)</f>
        <v>2725812</v>
      </c>
      <c r="BN81" s="65">
        <f t="shared" si="22"/>
        <v>2725812</v>
      </c>
      <c r="BO81" s="74">
        <f t="shared" si="3"/>
        <v>6360228</v>
      </c>
      <c r="BP81" s="74">
        <f t="shared" si="23"/>
        <v>0</v>
      </c>
      <c r="BQ81" s="65">
        <f t="shared" si="5"/>
        <v>0</v>
      </c>
      <c r="BR81" s="65">
        <f>IF(ISERROR(IF(BP81=0,IF(F81="無形・ソフトウェア",IF(ROUNDDOWN(VLOOKUP(J81,[1]償却率!$B$4:$C$77,2,FALSE)*台帳シート!M81,0)&gt;=台帳シート!BO81,台帳シート!BO81-0,ROUNDDOWN(VLOOKUP(台帳シート!J81,[1]償却率!$B$4:$C$77,2,FALSE)*台帳シート!M81,0)),IF(H81="1：リース",IF(ROUNDDOWN(VLOOKUP(J81,[1]償却率!$B$4:$C$77,2,FALSE)*台帳シート!M81,0)&gt;=台帳シート!BO81,台帳シート!BO81-0,ROUNDDOWN(VLOOKUP(台帳シート!J81,[1]償却率!$B$4:$C$77,2,FALSE)*台帳シート!M81,0)),IF(ROUNDDOWN(VLOOKUP(J81,[1]償却率!$B$4:$C$77,2,FALSE)*台帳シート!M81,0)&gt;=台帳シート!BO81,台帳シート!BO81-1,ROUNDDOWN(VLOOKUP(台帳シート!J81,[1]償却率!$B$4:$C$77,2,FALSE)*台帳シート!M81,0)))),0)),0,(IF(BP81=0,IF(F81="無形・ソフトウェア",IF(ROUNDDOWN(VLOOKUP(J81,[1]償却率!$B$4:$C$77,2,FALSE)*台帳シート!M81,0)&gt;=台帳シート!BO81,台帳シート!BO81-0,ROUNDDOWN(VLOOKUP(台帳シート!J81,[1]償却率!$B$4:$C$77,2,FALSE)*台帳シート!M81,0)),IF(H81="1：リース",IF(ROUNDDOWN(VLOOKUP(J81,[1]償却率!$B$4:$C$77,2,FALSE)*台帳シート!M81,0)&gt;=台帳シート!BO81,台帳シート!BO81-0,ROUNDDOWN(VLOOKUP(台帳シート!J81,[1]償却率!$B$4:$C$77,2,FALSE)*台帳シート!M81,0)),IF(ROUNDDOWN(VLOOKUP(J81,[1]償却率!$B$4:$C$77,2,FALSE)*台帳シート!M81,0)&gt;=台帳シート!BO81,台帳シート!BO81-1,ROUNDDOWN(VLOOKUP(台帳シート!J81,[1]償却率!$B$4:$C$77,2,FALSE)*台帳シート!M81,0)))),0)))</f>
        <v>908604</v>
      </c>
      <c r="BS81" s="66">
        <f t="shared" si="11"/>
        <v>3634416</v>
      </c>
      <c r="BT81" s="75">
        <f t="shared" si="6"/>
        <v>5451624</v>
      </c>
      <c r="BU81" s="68"/>
    </row>
    <row r="82" spans="2:73" ht="35.1" customHeight="1" x14ac:dyDescent="0.15">
      <c r="B82" s="69" t="s">
        <v>293</v>
      </c>
      <c r="C82" s="55"/>
      <c r="D82" s="107" t="s">
        <v>217</v>
      </c>
      <c r="E82" s="48" t="s">
        <v>218</v>
      </c>
      <c r="F82" s="49" t="s">
        <v>288</v>
      </c>
      <c r="G82" s="50" t="s">
        <v>294</v>
      </c>
      <c r="H82" s="51" t="s">
        <v>80</v>
      </c>
      <c r="I82" s="50"/>
      <c r="J82" s="49">
        <v>40</v>
      </c>
      <c r="K82" s="101">
        <v>42093</v>
      </c>
      <c r="L82" s="51"/>
      <c r="M82" s="71">
        <v>23897679</v>
      </c>
      <c r="N82" s="77"/>
      <c r="O82" s="55"/>
      <c r="P82" s="55"/>
      <c r="Q82" s="55"/>
      <c r="R82" s="55" t="str">
        <f t="shared" si="20"/>
        <v>-</v>
      </c>
      <c r="S82" s="55"/>
      <c r="T82" s="55"/>
      <c r="U82" s="55"/>
      <c r="V82" s="55"/>
      <c r="W82" s="55"/>
      <c r="X82" s="55"/>
      <c r="Y82" s="55" t="str">
        <f t="shared" si="9"/>
        <v>-</v>
      </c>
      <c r="Z82" s="55"/>
      <c r="AA82" s="55"/>
      <c r="AB82" s="55"/>
      <c r="AC82" s="55"/>
      <c r="AD82" s="55"/>
      <c r="AE82" s="55"/>
      <c r="AF82" s="55"/>
      <c r="AG82" s="55"/>
      <c r="AH82" s="51" t="s">
        <v>81</v>
      </c>
      <c r="AI82" s="51"/>
      <c r="AJ82" s="51"/>
      <c r="AK82" s="51"/>
      <c r="AL82" s="51"/>
      <c r="AM82" s="51"/>
      <c r="AN82" s="51"/>
      <c r="AO82" s="51"/>
      <c r="AP82" s="51"/>
      <c r="AQ82" s="57">
        <v>10.89</v>
      </c>
      <c r="AR82" s="51" t="s">
        <v>83</v>
      </c>
      <c r="AS82" s="51"/>
      <c r="AT82" s="51"/>
      <c r="AU82" s="51"/>
      <c r="AV82" s="51" t="s">
        <v>100</v>
      </c>
      <c r="AW82" s="51"/>
      <c r="AX82" s="58" t="s">
        <v>86</v>
      </c>
      <c r="AY82" s="59"/>
      <c r="AZ82" s="60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72"/>
      <c r="BL82" s="73">
        <f t="shared" si="21"/>
        <v>3</v>
      </c>
      <c r="BM82" s="64">
        <f>+IF(ISERROR(ROUNDDOWN(VLOOKUP(J82,[1]償却率!$B$4:$C$82,2,FALSE)*台帳シート!M82,0)*台帳シート!BL82),0,ROUNDDOWN(VLOOKUP(台帳シート!J82,[1]償却率!$B$4:$C$82,2,FALSE)*台帳シート!M82,0)*台帳シート!BL82)</f>
        <v>1792323</v>
      </c>
      <c r="BN82" s="65">
        <f t="shared" si="22"/>
        <v>1792323</v>
      </c>
      <c r="BO82" s="74">
        <f t="shared" si="3"/>
        <v>22105356</v>
      </c>
      <c r="BP82" s="74">
        <f t="shared" si="23"/>
        <v>0</v>
      </c>
      <c r="BQ82" s="65">
        <f t="shared" si="5"/>
        <v>0</v>
      </c>
      <c r="BR82" s="65">
        <f>IF(ISERROR(IF(BP82=0,IF(F82="無形・ソフトウェア",IF(ROUNDDOWN(VLOOKUP(J82,[1]償却率!$B$4:$C$77,2,FALSE)*台帳シート!M82,0)&gt;=台帳シート!BO82,台帳シート!BO82-0,ROUNDDOWN(VLOOKUP(台帳シート!J82,[1]償却率!$B$4:$C$77,2,FALSE)*台帳シート!M82,0)),IF(H82="1：リース",IF(ROUNDDOWN(VLOOKUP(J82,[1]償却率!$B$4:$C$77,2,FALSE)*台帳シート!M82,0)&gt;=台帳シート!BO82,台帳シート!BO82-0,ROUNDDOWN(VLOOKUP(台帳シート!J82,[1]償却率!$B$4:$C$77,2,FALSE)*台帳シート!M82,0)),IF(ROUNDDOWN(VLOOKUP(J82,[1]償却率!$B$4:$C$77,2,FALSE)*台帳シート!M82,0)&gt;=台帳シート!BO82,台帳シート!BO82-1,ROUNDDOWN(VLOOKUP(台帳シート!J82,[1]償却率!$B$4:$C$77,2,FALSE)*台帳シート!M82,0)))),0)),0,(IF(BP82=0,IF(F82="無形・ソフトウェア",IF(ROUNDDOWN(VLOOKUP(J82,[1]償却率!$B$4:$C$77,2,FALSE)*台帳シート!M82,0)&gt;=台帳シート!BO82,台帳シート!BO82-0,ROUNDDOWN(VLOOKUP(台帳シート!J82,[1]償却率!$B$4:$C$77,2,FALSE)*台帳シート!M82,0)),IF(H82="1：リース",IF(ROUNDDOWN(VLOOKUP(J82,[1]償却率!$B$4:$C$77,2,FALSE)*台帳シート!M82,0)&gt;=台帳シート!BO82,台帳シート!BO82-0,ROUNDDOWN(VLOOKUP(台帳シート!J82,[1]償却率!$B$4:$C$77,2,FALSE)*台帳シート!M82,0)),IF(ROUNDDOWN(VLOOKUP(J82,[1]償却率!$B$4:$C$77,2,FALSE)*台帳シート!M82,0)&gt;=台帳シート!BO82,台帳シート!BO82-1,ROUNDDOWN(VLOOKUP(台帳シート!J82,[1]償却率!$B$4:$C$77,2,FALSE)*台帳シート!M82,0)))),0)))</f>
        <v>597441</v>
      </c>
      <c r="BS82" s="66">
        <f t="shared" si="11"/>
        <v>2389764</v>
      </c>
      <c r="BT82" s="75">
        <f t="shared" si="6"/>
        <v>21507915</v>
      </c>
      <c r="BU82" s="68"/>
    </row>
    <row r="83" spans="2:73" ht="35.1" customHeight="1" x14ac:dyDescent="0.15">
      <c r="B83" s="69" t="s">
        <v>295</v>
      </c>
      <c r="C83" s="55"/>
      <c r="D83" s="107" t="s">
        <v>222</v>
      </c>
      <c r="E83" s="48" t="s">
        <v>218</v>
      </c>
      <c r="F83" s="49" t="s">
        <v>288</v>
      </c>
      <c r="G83" s="50" t="s">
        <v>296</v>
      </c>
      <c r="H83" s="51" t="s">
        <v>80</v>
      </c>
      <c r="I83" s="50"/>
      <c r="J83" s="49">
        <v>40</v>
      </c>
      <c r="K83" s="101">
        <v>42093</v>
      </c>
      <c r="L83" s="51"/>
      <c r="M83" s="71">
        <v>24100107</v>
      </c>
      <c r="N83" s="77"/>
      <c r="O83" s="55"/>
      <c r="P83" s="55"/>
      <c r="Q83" s="55"/>
      <c r="R83" s="55" t="str">
        <f t="shared" si="20"/>
        <v>-</v>
      </c>
      <c r="S83" s="55"/>
      <c r="T83" s="55"/>
      <c r="U83" s="55"/>
      <c r="V83" s="55"/>
      <c r="W83" s="55"/>
      <c r="X83" s="55"/>
      <c r="Y83" s="55" t="str">
        <f t="shared" si="9"/>
        <v>-</v>
      </c>
      <c r="Z83" s="55"/>
      <c r="AA83" s="55"/>
      <c r="AB83" s="55"/>
      <c r="AC83" s="55"/>
      <c r="AD83" s="55"/>
      <c r="AE83" s="55"/>
      <c r="AF83" s="55"/>
      <c r="AG83" s="55"/>
      <c r="AH83" s="51" t="s">
        <v>81</v>
      </c>
      <c r="AI83" s="51"/>
      <c r="AJ83" s="51"/>
      <c r="AK83" s="51"/>
      <c r="AL83" s="51"/>
      <c r="AM83" s="51"/>
      <c r="AN83" s="51"/>
      <c r="AO83" s="51"/>
      <c r="AP83" s="51"/>
      <c r="AQ83" s="57">
        <v>10.89</v>
      </c>
      <c r="AR83" s="51" t="s">
        <v>83</v>
      </c>
      <c r="AS83" s="51"/>
      <c r="AT83" s="51"/>
      <c r="AU83" s="51"/>
      <c r="AV83" s="51" t="s">
        <v>100</v>
      </c>
      <c r="AW83" s="51"/>
      <c r="AX83" s="58" t="s">
        <v>86</v>
      </c>
      <c r="AY83" s="59"/>
      <c r="AZ83" s="60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72"/>
      <c r="BL83" s="73">
        <f t="shared" si="21"/>
        <v>3</v>
      </c>
      <c r="BM83" s="64">
        <f>+IF(ISERROR(ROUNDDOWN(VLOOKUP(J83,[1]償却率!$B$4:$C$82,2,FALSE)*台帳シート!M83,0)*台帳シート!BL83),0,ROUNDDOWN(VLOOKUP(台帳シート!J83,[1]償却率!$B$4:$C$82,2,FALSE)*台帳シート!M83,0)*台帳シート!BL83)</f>
        <v>1807506</v>
      </c>
      <c r="BN83" s="65">
        <f t="shared" si="22"/>
        <v>1807506</v>
      </c>
      <c r="BO83" s="74">
        <f t="shared" si="3"/>
        <v>22292601</v>
      </c>
      <c r="BP83" s="74">
        <f t="shared" si="23"/>
        <v>0</v>
      </c>
      <c r="BQ83" s="65">
        <f t="shared" si="5"/>
        <v>0</v>
      </c>
      <c r="BR83" s="65">
        <f>IF(ISERROR(IF(BP83=0,IF(F83="無形・ソフトウェア",IF(ROUNDDOWN(VLOOKUP(J83,[1]償却率!$B$4:$C$77,2,FALSE)*台帳シート!M83,0)&gt;=台帳シート!BO83,台帳シート!BO83-0,ROUNDDOWN(VLOOKUP(台帳シート!J83,[1]償却率!$B$4:$C$77,2,FALSE)*台帳シート!M83,0)),IF(H83="1：リース",IF(ROUNDDOWN(VLOOKUP(J83,[1]償却率!$B$4:$C$77,2,FALSE)*台帳シート!M83,0)&gt;=台帳シート!BO83,台帳シート!BO83-0,ROUNDDOWN(VLOOKUP(台帳シート!J83,[1]償却率!$B$4:$C$77,2,FALSE)*台帳シート!M83,0)),IF(ROUNDDOWN(VLOOKUP(J83,[1]償却率!$B$4:$C$77,2,FALSE)*台帳シート!M83,0)&gt;=台帳シート!BO83,台帳シート!BO83-1,ROUNDDOWN(VLOOKUP(台帳シート!J83,[1]償却率!$B$4:$C$77,2,FALSE)*台帳シート!M83,0)))),0)),0,(IF(BP83=0,IF(F83="無形・ソフトウェア",IF(ROUNDDOWN(VLOOKUP(J83,[1]償却率!$B$4:$C$77,2,FALSE)*台帳シート!M83,0)&gt;=台帳シート!BO83,台帳シート!BO83-0,ROUNDDOWN(VLOOKUP(台帳シート!J83,[1]償却率!$B$4:$C$77,2,FALSE)*台帳シート!M83,0)),IF(H83="1：リース",IF(ROUNDDOWN(VLOOKUP(J83,[1]償却率!$B$4:$C$77,2,FALSE)*台帳シート!M83,0)&gt;=台帳シート!BO83,台帳シート!BO83-0,ROUNDDOWN(VLOOKUP(台帳シート!J83,[1]償却率!$B$4:$C$77,2,FALSE)*台帳シート!M83,0)),IF(ROUNDDOWN(VLOOKUP(J83,[1]償却率!$B$4:$C$77,2,FALSE)*台帳シート!M83,0)&gt;=台帳シート!BO83,台帳シート!BO83-1,ROUNDDOWN(VLOOKUP(台帳シート!J83,[1]償却率!$B$4:$C$77,2,FALSE)*台帳シート!M83,0)))),0)))</f>
        <v>602502</v>
      </c>
      <c r="BS83" s="66">
        <f t="shared" si="11"/>
        <v>2410008</v>
      </c>
      <c r="BT83" s="75">
        <f t="shared" si="6"/>
        <v>21690099</v>
      </c>
      <c r="BU83" s="68"/>
    </row>
    <row r="84" spans="2:73" ht="35.1" customHeight="1" x14ac:dyDescent="0.15">
      <c r="B84" s="69" t="s">
        <v>297</v>
      </c>
      <c r="C84" s="55"/>
      <c r="D84" s="107" t="s">
        <v>225</v>
      </c>
      <c r="E84" s="48" t="s">
        <v>218</v>
      </c>
      <c r="F84" s="49" t="s">
        <v>288</v>
      </c>
      <c r="G84" s="50" t="s">
        <v>298</v>
      </c>
      <c r="H84" s="51" t="s">
        <v>80</v>
      </c>
      <c r="I84" s="50"/>
      <c r="J84" s="49">
        <v>40</v>
      </c>
      <c r="K84" s="101">
        <v>42093</v>
      </c>
      <c r="L84" s="51"/>
      <c r="M84" s="71">
        <v>17621559</v>
      </c>
      <c r="N84" s="77"/>
      <c r="O84" s="55"/>
      <c r="P84" s="55"/>
      <c r="Q84" s="55"/>
      <c r="R84" s="55" t="str">
        <f t="shared" si="20"/>
        <v>-</v>
      </c>
      <c r="S84" s="55"/>
      <c r="T84" s="55"/>
      <c r="U84" s="55"/>
      <c r="V84" s="55"/>
      <c r="W84" s="55"/>
      <c r="X84" s="55"/>
      <c r="Y84" s="55" t="str">
        <f t="shared" si="9"/>
        <v>-</v>
      </c>
      <c r="Z84" s="55"/>
      <c r="AA84" s="55"/>
      <c r="AB84" s="55"/>
      <c r="AC84" s="55"/>
      <c r="AD84" s="55"/>
      <c r="AE84" s="55"/>
      <c r="AF84" s="55"/>
      <c r="AG84" s="55"/>
      <c r="AH84" s="51" t="s">
        <v>81</v>
      </c>
      <c r="AI84" s="51"/>
      <c r="AJ84" s="51"/>
      <c r="AK84" s="51"/>
      <c r="AL84" s="51"/>
      <c r="AM84" s="51"/>
      <c r="AN84" s="51"/>
      <c r="AO84" s="51"/>
      <c r="AP84" s="51"/>
      <c r="AQ84" s="57">
        <v>10.89</v>
      </c>
      <c r="AR84" s="51" t="s">
        <v>83</v>
      </c>
      <c r="AS84" s="51"/>
      <c r="AT84" s="51"/>
      <c r="AU84" s="51"/>
      <c r="AV84" s="51" t="s">
        <v>100</v>
      </c>
      <c r="AW84" s="51"/>
      <c r="AX84" s="58" t="s">
        <v>86</v>
      </c>
      <c r="AY84" s="59"/>
      <c r="AZ84" s="60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72"/>
      <c r="BL84" s="73">
        <f t="shared" si="21"/>
        <v>3</v>
      </c>
      <c r="BM84" s="64">
        <f>+IF(ISERROR(ROUNDDOWN(VLOOKUP(J84,[1]償却率!$B$4:$C$82,2,FALSE)*台帳シート!M84,0)*台帳シート!BL84),0,ROUNDDOWN(VLOOKUP(台帳シート!J84,[1]償却率!$B$4:$C$82,2,FALSE)*台帳シート!M84,0)*台帳シート!BL84)</f>
        <v>1321614</v>
      </c>
      <c r="BN84" s="65">
        <f t="shared" si="22"/>
        <v>1321614</v>
      </c>
      <c r="BO84" s="74">
        <f t="shared" si="3"/>
        <v>16299945</v>
      </c>
      <c r="BP84" s="74">
        <f t="shared" si="23"/>
        <v>0</v>
      </c>
      <c r="BQ84" s="65">
        <f t="shared" si="5"/>
        <v>0</v>
      </c>
      <c r="BR84" s="65">
        <f>IF(ISERROR(IF(BP84=0,IF(F84="無形・ソフトウェア",IF(ROUNDDOWN(VLOOKUP(J84,[1]償却率!$B$4:$C$77,2,FALSE)*台帳シート!M84,0)&gt;=台帳シート!BO84,台帳シート!BO84-0,ROUNDDOWN(VLOOKUP(台帳シート!J84,[1]償却率!$B$4:$C$77,2,FALSE)*台帳シート!M84,0)),IF(H84="1：リース",IF(ROUNDDOWN(VLOOKUP(J84,[1]償却率!$B$4:$C$77,2,FALSE)*台帳シート!M84,0)&gt;=台帳シート!BO84,台帳シート!BO84-0,ROUNDDOWN(VLOOKUP(台帳シート!J84,[1]償却率!$B$4:$C$77,2,FALSE)*台帳シート!M84,0)),IF(ROUNDDOWN(VLOOKUP(J84,[1]償却率!$B$4:$C$77,2,FALSE)*台帳シート!M84,0)&gt;=台帳シート!BO84,台帳シート!BO84-1,ROUNDDOWN(VLOOKUP(台帳シート!J84,[1]償却率!$B$4:$C$77,2,FALSE)*台帳シート!M84,0)))),0)),0,(IF(BP84=0,IF(F84="無形・ソフトウェア",IF(ROUNDDOWN(VLOOKUP(J84,[1]償却率!$B$4:$C$77,2,FALSE)*台帳シート!M84,0)&gt;=台帳シート!BO84,台帳シート!BO84-0,ROUNDDOWN(VLOOKUP(台帳シート!J84,[1]償却率!$B$4:$C$77,2,FALSE)*台帳シート!M84,0)),IF(H84="1：リース",IF(ROUNDDOWN(VLOOKUP(J84,[1]償却率!$B$4:$C$77,2,FALSE)*台帳シート!M84,0)&gt;=台帳シート!BO84,台帳シート!BO84-0,ROUNDDOWN(VLOOKUP(台帳シート!J84,[1]償却率!$B$4:$C$77,2,FALSE)*台帳シート!M84,0)),IF(ROUNDDOWN(VLOOKUP(J84,[1]償却率!$B$4:$C$77,2,FALSE)*台帳シート!M84,0)&gt;=台帳シート!BO84,台帳シート!BO84-1,ROUNDDOWN(VLOOKUP(台帳シート!J84,[1]償却率!$B$4:$C$77,2,FALSE)*台帳シート!M84,0)))),0)))</f>
        <v>440538</v>
      </c>
      <c r="BS84" s="66">
        <f t="shared" si="11"/>
        <v>1762152</v>
      </c>
      <c r="BT84" s="75">
        <f t="shared" si="6"/>
        <v>15859407</v>
      </c>
      <c r="BU84" s="68"/>
    </row>
    <row r="85" spans="2:73" ht="35.1" customHeight="1" x14ac:dyDescent="0.15">
      <c r="B85" s="69" t="s">
        <v>299</v>
      </c>
      <c r="C85" s="55"/>
      <c r="D85" s="107" t="s">
        <v>300</v>
      </c>
      <c r="E85" s="48" t="s">
        <v>218</v>
      </c>
      <c r="F85" s="49" t="s">
        <v>288</v>
      </c>
      <c r="G85" s="50" t="s">
        <v>301</v>
      </c>
      <c r="H85" s="51" t="s">
        <v>80</v>
      </c>
      <c r="I85" s="50"/>
      <c r="J85" s="49">
        <v>15</v>
      </c>
      <c r="K85" s="101">
        <v>42093</v>
      </c>
      <c r="L85" s="51"/>
      <c r="M85" s="71">
        <v>120722490</v>
      </c>
      <c r="N85" s="77"/>
      <c r="O85" s="104"/>
      <c r="P85" s="55"/>
      <c r="Q85" s="55"/>
      <c r="R85" s="55" t="str">
        <f t="shared" si="20"/>
        <v>-</v>
      </c>
      <c r="S85" s="55"/>
      <c r="T85" s="55"/>
      <c r="U85" s="55"/>
      <c r="V85" s="55"/>
      <c r="W85" s="55"/>
      <c r="X85" s="55"/>
      <c r="Y85" s="55" t="str">
        <f t="shared" si="9"/>
        <v>-</v>
      </c>
      <c r="Z85" s="55"/>
      <c r="AA85" s="55"/>
      <c r="AB85" s="55"/>
      <c r="AC85" s="55"/>
      <c r="AD85" s="55"/>
      <c r="AE85" s="55"/>
      <c r="AF85" s="55"/>
      <c r="AG85" s="55"/>
      <c r="AH85" s="51" t="s">
        <v>81</v>
      </c>
      <c r="AI85" s="51"/>
      <c r="AJ85" s="51"/>
      <c r="AK85" s="51"/>
      <c r="AL85" s="51"/>
      <c r="AM85" s="51"/>
      <c r="AN85" s="51"/>
      <c r="AO85" s="51"/>
      <c r="AP85" s="51"/>
      <c r="AQ85" s="57">
        <v>1</v>
      </c>
      <c r="AR85" s="51" t="s">
        <v>213</v>
      </c>
      <c r="AS85" s="51"/>
      <c r="AT85" s="51"/>
      <c r="AU85" s="51"/>
      <c r="AV85" s="51" t="s">
        <v>100</v>
      </c>
      <c r="AW85" s="51"/>
      <c r="AX85" s="58" t="s">
        <v>86</v>
      </c>
      <c r="AY85" s="59"/>
      <c r="AZ85" s="60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72"/>
      <c r="BL85" s="73">
        <f t="shared" si="21"/>
        <v>3</v>
      </c>
      <c r="BM85" s="64">
        <f>+IF(ISERROR(ROUNDDOWN(VLOOKUP(J85,[1]償却率!$B$4:$C$82,2,FALSE)*台帳シート!M85,0)*台帳シート!BL85),0,ROUNDDOWN(VLOOKUP(台帳シート!J85,[1]償却率!$B$4:$C$82,2,FALSE)*台帳シート!M85,0)*台帳シート!BL85)</f>
        <v>24265218</v>
      </c>
      <c r="BN85" s="65">
        <f t="shared" si="22"/>
        <v>24265218</v>
      </c>
      <c r="BO85" s="74">
        <f t="shared" si="3"/>
        <v>96457272</v>
      </c>
      <c r="BP85" s="74">
        <f t="shared" si="23"/>
        <v>0</v>
      </c>
      <c r="BQ85" s="65">
        <f t="shared" si="5"/>
        <v>0</v>
      </c>
      <c r="BR85" s="65">
        <f>IF(ISERROR(IF(BP85=0,IF(F85="無形・ソフトウェア",IF(ROUNDDOWN(VLOOKUP(J85,[1]償却率!$B$4:$C$77,2,FALSE)*台帳シート!M85,0)&gt;=台帳シート!BO85,台帳シート!BO85-0,ROUNDDOWN(VLOOKUP(台帳シート!J85,[1]償却率!$B$4:$C$77,2,FALSE)*台帳シート!M85,0)),IF(H85="1：リース",IF(ROUNDDOWN(VLOOKUP(J85,[1]償却率!$B$4:$C$77,2,FALSE)*台帳シート!M85,0)&gt;=台帳シート!BO85,台帳シート!BO85-0,ROUNDDOWN(VLOOKUP(台帳シート!J85,[1]償却率!$B$4:$C$77,2,FALSE)*台帳シート!M85,0)),IF(ROUNDDOWN(VLOOKUP(J85,[1]償却率!$B$4:$C$77,2,FALSE)*台帳シート!M85,0)&gt;=台帳シート!BO85,台帳シート!BO85-1,ROUNDDOWN(VLOOKUP(台帳シート!J85,[1]償却率!$B$4:$C$77,2,FALSE)*台帳シート!M85,0)))),0)),0,(IF(BP85=0,IF(F85="無形・ソフトウェア",IF(ROUNDDOWN(VLOOKUP(J85,[1]償却率!$B$4:$C$77,2,FALSE)*台帳シート!M85,0)&gt;=台帳シート!BO85,台帳シート!BO85-0,ROUNDDOWN(VLOOKUP(台帳シート!J85,[1]償却率!$B$4:$C$77,2,FALSE)*台帳シート!M85,0)),IF(H85="1：リース",IF(ROUNDDOWN(VLOOKUP(J85,[1]償却率!$B$4:$C$77,2,FALSE)*台帳シート!M85,0)&gt;=台帳シート!BO85,台帳シート!BO85-0,ROUNDDOWN(VLOOKUP(台帳シート!J85,[1]償却率!$B$4:$C$77,2,FALSE)*台帳シート!M85,0)),IF(ROUNDDOWN(VLOOKUP(J85,[1]償却率!$B$4:$C$77,2,FALSE)*台帳シート!M85,0)&gt;=台帳シート!BO85,台帳シート!BO85-1,ROUNDDOWN(VLOOKUP(台帳シート!J85,[1]償却率!$B$4:$C$77,2,FALSE)*台帳シート!M85,0)))),0)))</f>
        <v>8088406</v>
      </c>
      <c r="BS85" s="66">
        <f t="shared" si="11"/>
        <v>32353624</v>
      </c>
      <c r="BT85" s="75">
        <f t="shared" si="6"/>
        <v>88368866</v>
      </c>
      <c r="BU85" s="68"/>
    </row>
    <row r="86" spans="2:73" ht="35.1" customHeight="1" x14ac:dyDescent="0.15">
      <c r="B86" s="69" t="s">
        <v>302</v>
      </c>
      <c r="C86" s="55"/>
      <c r="D86" s="107" t="s">
        <v>303</v>
      </c>
      <c r="E86" s="48" t="s">
        <v>218</v>
      </c>
      <c r="F86" s="49" t="s">
        <v>288</v>
      </c>
      <c r="G86" s="50" t="s">
        <v>304</v>
      </c>
      <c r="H86" s="51" t="s">
        <v>80</v>
      </c>
      <c r="I86" s="50"/>
      <c r="J86" s="49">
        <v>15</v>
      </c>
      <c r="K86" s="101">
        <v>42363</v>
      </c>
      <c r="L86" s="51"/>
      <c r="M86" s="71">
        <v>26350160</v>
      </c>
      <c r="N86" s="77"/>
      <c r="O86" s="55"/>
      <c r="P86" s="55"/>
      <c r="Q86" s="55"/>
      <c r="R86" s="55" t="str">
        <f t="shared" si="20"/>
        <v>-</v>
      </c>
      <c r="S86" s="55"/>
      <c r="T86" s="55"/>
      <c r="U86" s="55"/>
      <c r="V86" s="55"/>
      <c r="W86" s="55"/>
      <c r="X86" s="55"/>
      <c r="Y86" s="55" t="str">
        <f t="shared" si="9"/>
        <v>-</v>
      </c>
      <c r="Z86" s="55"/>
      <c r="AA86" s="55"/>
      <c r="AB86" s="55"/>
      <c r="AC86" s="55"/>
      <c r="AD86" s="55"/>
      <c r="AE86" s="55"/>
      <c r="AF86" s="55"/>
      <c r="AG86" s="55"/>
      <c r="AH86" s="51" t="s">
        <v>81</v>
      </c>
      <c r="AI86" s="51"/>
      <c r="AJ86" s="51"/>
      <c r="AK86" s="51"/>
      <c r="AL86" s="51"/>
      <c r="AM86" s="51"/>
      <c r="AN86" s="51"/>
      <c r="AO86" s="51"/>
      <c r="AP86" s="51"/>
      <c r="AQ86" s="57">
        <v>1</v>
      </c>
      <c r="AR86" s="51" t="s">
        <v>213</v>
      </c>
      <c r="AS86" s="51"/>
      <c r="AT86" s="51"/>
      <c r="AU86" s="51"/>
      <c r="AV86" s="51" t="s">
        <v>100</v>
      </c>
      <c r="AW86" s="51"/>
      <c r="AX86" s="58" t="s">
        <v>86</v>
      </c>
      <c r="AY86" s="59"/>
      <c r="AZ86" s="60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72"/>
      <c r="BL86" s="73">
        <f t="shared" si="21"/>
        <v>2</v>
      </c>
      <c r="BM86" s="64">
        <f>+IF(ISERROR(ROUNDDOWN(VLOOKUP(J86,[1]償却率!$B$4:$C$82,2,FALSE)*台帳シート!M86,0)*台帳シート!BL86),0,ROUNDDOWN(VLOOKUP(台帳シート!J86,[1]償却率!$B$4:$C$82,2,FALSE)*台帳シート!M86,0)*台帳シート!BL86)</f>
        <v>3530920</v>
      </c>
      <c r="BN86" s="65">
        <f>IF(BM86=0,0,IF(F86="無形・ソフトウェア",IF(M86-BM86&gt;0,BM86,M86-0),IF(H86="1：リース",IF(M86-BM86&gt;0,BM86,M86-0),IF(M86-BM86&gt;1,BM86,M86-1))))</f>
        <v>3530920</v>
      </c>
      <c r="BO86" s="74">
        <f t="shared" ref="BO86:BO149" si="24">+IF(BP86&lt;=0,M86-BN86,0)</f>
        <v>22819240</v>
      </c>
      <c r="BP86" s="74">
        <f t="shared" si="23"/>
        <v>0</v>
      </c>
      <c r="BQ86" s="65">
        <f t="shared" ref="BQ86:BQ103" si="25">IF(BP86&lt;0,-BN86+BP86,0)</f>
        <v>0</v>
      </c>
      <c r="BR86" s="65">
        <f>IF(ISERROR(IF(BP86=0,IF(F86="無形・ソフトウェア",IF(ROUNDDOWN(VLOOKUP(J86,[1]償却率!$B$4:$C$77,2,FALSE)*台帳シート!M86,0)&gt;=台帳シート!BO86,台帳シート!BO86-0,ROUNDDOWN(VLOOKUP(台帳シート!J86,[1]償却率!$B$4:$C$77,2,FALSE)*台帳シート!M86,0)),IF(H86="1：リース",IF(ROUNDDOWN(VLOOKUP(J86,[1]償却率!$B$4:$C$77,2,FALSE)*台帳シート!M86,0)&gt;=台帳シート!BO86,台帳シート!BO86-0,ROUNDDOWN(VLOOKUP(台帳シート!J86,[1]償却率!$B$4:$C$77,2,FALSE)*台帳シート!M86,0)),IF(ROUNDDOWN(VLOOKUP(J86,[1]償却率!$B$4:$C$77,2,FALSE)*台帳シート!M86,0)&gt;=台帳シート!BO86,台帳シート!BO86-1,ROUNDDOWN(VLOOKUP(台帳シート!J86,[1]償却率!$B$4:$C$77,2,FALSE)*台帳シート!M86,0)))),0)),0,(IF(BP86=0,IF(F86="無形・ソフトウェア",IF(ROUNDDOWN(VLOOKUP(J86,[1]償却率!$B$4:$C$77,2,FALSE)*台帳シート!M86,0)&gt;=台帳シート!BO86,台帳シート!BO86-0,ROUNDDOWN(VLOOKUP(台帳シート!J86,[1]償却率!$B$4:$C$77,2,FALSE)*台帳シート!M86,0)),IF(H86="1：リース",IF(ROUNDDOWN(VLOOKUP(J86,[1]償却率!$B$4:$C$77,2,FALSE)*台帳シート!M86,0)&gt;=台帳シート!BO86,台帳シート!BO86-0,ROUNDDOWN(VLOOKUP(台帳シート!J86,[1]償却率!$B$4:$C$77,2,FALSE)*台帳シート!M86,0)),IF(ROUNDDOWN(VLOOKUP(J86,[1]償却率!$B$4:$C$77,2,FALSE)*台帳シート!M86,0)&gt;=台帳シート!BO86,台帳シート!BO86-1,ROUNDDOWN(VLOOKUP(台帳シート!J86,[1]償却率!$B$4:$C$77,2,FALSE)*台帳シート!M86,0)))),0)))</f>
        <v>1765460</v>
      </c>
      <c r="BS86" s="66">
        <f t="shared" si="11"/>
        <v>5296380</v>
      </c>
      <c r="BT86" s="75">
        <f t="shared" ref="BT86:BT149" si="26">+BO86+BP86-BR86</f>
        <v>21053780</v>
      </c>
      <c r="BU86" s="68"/>
    </row>
    <row r="87" spans="2:73" ht="35.1" customHeight="1" x14ac:dyDescent="0.15">
      <c r="B87" s="69" t="s">
        <v>305</v>
      </c>
      <c r="C87" s="55"/>
      <c r="D87" s="107" t="s">
        <v>306</v>
      </c>
      <c r="E87" s="48" t="s">
        <v>218</v>
      </c>
      <c r="F87" s="49" t="s">
        <v>288</v>
      </c>
      <c r="G87" s="50" t="s">
        <v>307</v>
      </c>
      <c r="H87" s="51" t="s">
        <v>80</v>
      </c>
      <c r="I87" s="50"/>
      <c r="J87" s="49">
        <v>10</v>
      </c>
      <c r="K87" s="101">
        <v>42439</v>
      </c>
      <c r="L87" s="51"/>
      <c r="M87" s="71">
        <v>615291492</v>
      </c>
      <c r="N87" s="77"/>
      <c r="O87" s="55"/>
      <c r="P87" s="55"/>
      <c r="Q87" s="55"/>
      <c r="R87" s="55" t="str">
        <f t="shared" si="20"/>
        <v>-</v>
      </c>
      <c r="S87" s="55"/>
      <c r="T87" s="55"/>
      <c r="U87" s="55"/>
      <c r="V87" s="55"/>
      <c r="W87" s="55"/>
      <c r="X87" s="55"/>
      <c r="Y87" s="55" t="str">
        <f t="shared" ref="Y87:Y137" si="27">IF(BP87&lt;0,BP87,"-")</f>
        <v>-</v>
      </c>
      <c r="Z87" s="55"/>
      <c r="AA87" s="55"/>
      <c r="AB87" s="55"/>
      <c r="AC87" s="55"/>
      <c r="AD87" s="55"/>
      <c r="AE87" s="55"/>
      <c r="AF87" s="55"/>
      <c r="AG87" s="55"/>
      <c r="AH87" s="51" t="s">
        <v>81</v>
      </c>
      <c r="AI87" s="51"/>
      <c r="AJ87" s="51"/>
      <c r="AK87" s="51"/>
      <c r="AL87" s="51"/>
      <c r="AM87" s="51"/>
      <c r="AN87" s="51"/>
      <c r="AO87" s="51"/>
      <c r="AP87" s="51"/>
      <c r="AQ87" s="57">
        <v>13</v>
      </c>
      <c r="AR87" s="51" t="s">
        <v>308</v>
      </c>
      <c r="AS87" s="51"/>
      <c r="AT87" s="51"/>
      <c r="AU87" s="51"/>
      <c r="AV87" s="51" t="s">
        <v>100</v>
      </c>
      <c r="AW87" s="51"/>
      <c r="AX87" s="58" t="s">
        <v>86</v>
      </c>
      <c r="AY87" s="59"/>
      <c r="AZ87" s="60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72"/>
      <c r="BL87" s="73">
        <f t="shared" si="21"/>
        <v>2</v>
      </c>
      <c r="BM87" s="64">
        <f>+IF(ISERROR(ROUNDDOWN(VLOOKUP(J87,[1]償却率!$B$4:$C$82,2,FALSE)*台帳シート!M87,0)*台帳シート!BL87),0,ROUNDDOWN(VLOOKUP(台帳シート!J87,[1]償却率!$B$4:$C$82,2,FALSE)*台帳シート!M87,0)*台帳シート!BL87)</f>
        <v>123058298</v>
      </c>
      <c r="BN87" s="65">
        <f t="shared" ref="BN87:BN112" si="28">IF(BM87=0,0,IF(F87="無形・ソフトウェア",IF(M87-BM87&gt;0,BM87,M87-0),IF(H87="1：リース",IF(M87-BM87&gt;0,BM87,M87-0),IF(M87-BM87&gt;1,BM87,M87-1))))</f>
        <v>123058298</v>
      </c>
      <c r="BO87" s="74">
        <f t="shared" si="24"/>
        <v>492233194</v>
      </c>
      <c r="BP87" s="74">
        <f t="shared" si="23"/>
        <v>0</v>
      </c>
      <c r="BQ87" s="65">
        <f t="shared" si="25"/>
        <v>0</v>
      </c>
      <c r="BR87" s="65">
        <f>IF(ISERROR(IF(BP87=0,IF(F87="無形・ソフトウェア",IF(ROUNDDOWN(VLOOKUP(J87,[1]償却率!$B$4:$C$77,2,FALSE)*台帳シート!M87,0)&gt;=台帳シート!BO87,台帳シート!BO87-0,ROUNDDOWN(VLOOKUP(台帳シート!J87,[1]償却率!$B$4:$C$77,2,FALSE)*台帳シート!M87,0)),IF(H87="1：リース",IF(ROUNDDOWN(VLOOKUP(J87,[1]償却率!$B$4:$C$77,2,FALSE)*台帳シート!M87,0)&gt;=台帳シート!BO87,台帳シート!BO87-0,ROUNDDOWN(VLOOKUP(台帳シート!J87,[1]償却率!$B$4:$C$77,2,FALSE)*台帳シート!M87,0)),IF(ROUNDDOWN(VLOOKUP(J87,[1]償却率!$B$4:$C$77,2,FALSE)*台帳シート!M87,0)&gt;=台帳シート!BO87,台帳シート!BO87-1,ROUNDDOWN(VLOOKUP(台帳シート!J87,[1]償却率!$B$4:$C$77,2,FALSE)*台帳シート!M87,0)))),0)),0,(IF(BP87=0,IF(F87="無形・ソフトウェア",IF(ROUNDDOWN(VLOOKUP(J87,[1]償却率!$B$4:$C$77,2,FALSE)*台帳シート!M87,0)&gt;=台帳シート!BO87,台帳シート!BO87-0,ROUNDDOWN(VLOOKUP(台帳シート!J87,[1]償却率!$B$4:$C$77,2,FALSE)*台帳シート!M87,0)),IF(H87="1：リース",IF(ROUNDDOWN(VLOOKUP(J87,[1]償却率!$B$4:$C$77,2,FALSE)*台帳シート!M87,0)&gt;=台帳シート!BO87,台帳シート!BO87-0,ROUNDDOWN(VLOOKUP(台帳シート!J87,[1]償却率!$B$4:$C$77,2,FALSE)*台帳シート!M87,0)),IF(ROUNDDOWN(VLOOKUP(J87,[1]償却率!$B$4:$C$77,2,FALSE)*台帳シート!M87,0)&gt;=台帳シート!BO87,台帳シート!BO87-1,ROUNDDOWN(VLOOKUP(台帳シート!J87,[1]償却率!$B$4:$C$77,2,FALSE)*台帳シート!M87,0)))),0)))</f>
        <v>61529149</v>
      </c>
      <c r="BS87" s="66">
        <f t="shared" si="11"/>
        <v>184587447</v>
      </c>
      <c r="BT87" s="75">
        <f t="shared" si="26"/>
        <v>430704045</v>
      </c>
      <c r="BU87" s="68"/>
    </row>
    <row r="88" spans="2:73" ht="35.1" customHeight="1" x14ac:dyDescent="0.15">
      <c r="B88" s="69" t="s">
        <v>309</v>
      </c>
      <c r="C88" s="55"/>
      <c r="D88" s="107" t="s">
        <v>310</v>
      </c>
      <c r="E88" s="48" t="s">
        <v>218</v>
      </c>
      <c r="F88" s="49" t="s">
        <v>288</v>
      </c>
      <c r="G88" s="50" t="s">
        <v>311</v>
      </c>
      <c r="H88" s="51" t="s">
        <v>80</v>
      </c>
      <c r="I88" s="50"/>
      <c r="J88" s="49">
        <v>10</v>
      </c>
      <c r="K88" s="101">
        <v>42455</v>
      </c>
      <c r="L88" s="51"/>
      <c r="M88" s="71">
        <v>734400</v>
      </c>
      <c r="N88" s="77"/>
      <c r="O88" s="55"/>
      <c r="P88" s="55"/>
      <c r="Q88" s="55"/>
      <c r="R88" s="55" t="str">
        <f t="shared" si="20"/>
        <v>-</v>
      </c>
      <c r="S88" s="55"/>
      <c r="T88" s="55"/>
      <c r="U88" s="55"/>
      <c r="V88" s="55"/>
      <c r="W88" s="55"/>
      <c r="X88" s="55"/>
      <c r="Y88" s="55" t="str">
        <f t="shared" si="27"/>
        <v>-</v>
      </c>
      <c r="Z88" s="55"/>
      <c r="AA88" s="55"/>
      <c r="AB88" s="55"/>
      <c r="AC88" s="55"/>
      <c r="AD88" s="55"/>
      <c r="AE88" s="55"/>
      <c r="AF88" s="55"/>
      <c r="AG88" s="55"/>
      <c r="AH88" s="51" t="s">
        <v>81</v>
      </c>
      <c r="AI88" s="51"/>
      <c r="AJ88" s="51"/>
      <c r="AK88" s="51"/>
      <c r="AL88" s="51"/>
      <c r="AM88" s="51"/>
      <c r="AN88" s="51"/>
      <c r="AO88" s="51"/>
      <c r="AP88" s="51"/>
      <c r="AQ88" s="57">
        <v>1</v>
      </c>
      <c r="AR88" s="51" t="s">
        <v>213</v>
      </c>
      <c r="AS88" s="51"/>
      <c r="AT88" s="51"/>
      <c r="AU88" s="51"/>
      <c r="AV88" s="51" t="s">
        <v>100</v>
      </c>
      <c r="AW88" s="51"/>
      <c r="AX88" s="58" t="s">
        <v>86</v>
      </c>
      <c r="AY88" s="59"/>
      <c r="AZ88" s="60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72"/>
      <c r="BL88" s="73">
        <f t="shared" si="21"/>
        <v>2</v>
      </c>
      <c r="BM88" s="64">
        <f>+IF(ISERROR(ROUNDDOWN(VLOOKUP(J88,[1]償却率!$B$4:$C$82,2,FALSE)*台帳シート!M88,0)*台帳シート!BL88),0,ROUNDDOWN(VLOOKUP(台帳シート!J88,[1]償却率!$B$4:$C$82,2,FALSE)*台帳シート!M88,0)*台帳シート!BL88)</f>
        <v>146880</v>
      </c>
      <c r="BN88" s="65">
        <f t="shared" si="28"/>
        <v>146880</v>
      </c>
      <c r="BO88" s="74">
        <f t="shared" si="24"/>
        <v>587520</v>
      </c>
      <c r="BP88" s="74">
        <f t="shared" si="23"/>
        <v>0</v>
      </c>
      <c r="BQ88" s="65">
        <f t="shared" si="25"/>
        <v>0</v>
      </c>
      <c r="BR88" s="65">
        <f>IF(ISERROR(IF(BP88=0,IF(F88="無形・ソフトウェア",IF(ROUNDDOWN(VLOOKUP(J88,[1]償却率!$B$4:$C$77,2,FALSE)*台帳シート!M88,0)&gt;=台帳シート!BO88,台帳シート!BO88-0,ROUNDDOWN(VLOOKUP(台帳シート!J88,[1]償却率!$B$4:$C$77,2,FALSE)*台帳シート!M88,0)),IF(H88="1：リース",IF(ROUNDDOWN(VLOOKUP(J88,[1]償却率!$B$4:$C$77,2,FALSE)*台帳シート!M88,0)&gt;=台帳シート!BO88,台帳シート!BO88-0,ROUNDDOWN(VLOOKUP(台帳シート!J88,[1]償却率!$B$4:$C$77,2,FALSE)*台帳シート!M88,0)),IF(ROUNDDOWN(VLOOKUP(J88,[1]償却率!$B$4:$C$77,2,FALSE)*台帳シート!M88,0)&gt;=台帳シート!BO88,台帳シート!BO88-1,ROUNDDOWN(VLOOKUP(台帳シート!J88,[1]償却率!$B$4:$C$77,2,FALSE)*台帳シート!M88,0)))),0)),0,(IF(BP88=0,IF(F88="無形・ソフトウェア",IF(ROUNDDOWN(VLOOKUP(J88,[1]償却率!$B$4:$C$77,2,FALSE)*台帳シート!M88,0)&gt;=台帳シート!BO88,台帳シート!BO88-0,ROUNDDOWN(VLOOKUP(台帳シート!J88,[1]償却率!$B$4:$C$77,2,FALSE)*台帳シート!M88,0)),IF(H88="1：リース",IF(ROUNDDOWN(VLOOKUP(J88,[1]償却率!$B$4:$C$77,2,FALSE)*台帳シート!M88,0)&gt;=台帳シート!BO88,台帳シート!BO88-0,ROUNDDOWN(VLOOKUP(台帳シート!J88,[1]償却率!$B$4:$C$77,2,FALSE)*台帳シート!M88,0)),IF(ROUNDDOWN(VLOOKUP(J88,[1]償却率!$B$4:$C$77,2,FALSE)*台帳シート!M88,0)&gt;=台帳シート!BO88,台帳シート!BO88-1,ROUNDDOWN(VLOOKUP(台帳シート!J88,[1]償却率!$B$4:$C$77,2,FALSE)*台帳シート!M88,0)))),0)))</f>
        <v>73440</v>
      </c>
      <c r="BS88" s="66">
        <f t="shared" ref="BS88:BS152" si="29">BN88+BQ88+BR88</f>
        <v>220320</v>
      </c>
      <c r="BT88" s="75">
        <f t="shared" si="26"/>
        <v>514080</v>
      </c>
      <c r="BU88" s="68"/>
    </row>
    <row r="89" spans="2:73" ht="35.1" customHeight="1" x14ac:dyDescent="0.15">
      <c r="B89" s="69" t="s">
        <v>312</v>
      </c>
      <c r="C89" s="55"/>
      <c r="D89" s="107" t="s">
        <v>313</v>
      </c>
      <c r="E89" s="48" t="s">
        <v>218</v>
      </c>
      <c r="F89" s="49" t="s">
        <v>288</v>
      </c>
      <c r="G89" s="50" t="s">
        <v>314</v>
      </c>
      <c r="H89" s="51" t="s">
        <v>80</v>
      </c>
      <c r="I89" s="50"/>
      <c r="J89" s="49">
        <v>10</v>
      </c>
      <c r="K89" s="101">
        <v>42398</v>
      </c>
      <c r="L89" s="51"/>
      <c r="M89" s="71">
        <v>3896114</v>
      </c>
      <c r="N89" s="77"/>
      <c r="O89" s="55"/>
      <c r="P89" s="55"/>
      <c r="Q89" s="55"/>
      <c r="R89" s="55" t="str">
        <f t="shared" si="20"/>
        <v>-</v>
      </c>
      <c r="S89" s="55"/>
      <c r="T89" s="55"/>
      <c r="U89" s="55"/>
      <c r="V89" s="55"/>
      <c r="W89" s="55"/>
      <c r="X89" s="55"/>
      <c r="Y89" s="55" t="str">
        <f t="shared" si="27"/>
        <v>-</v>
      </c>
      <c r="Z89" s="55"/>
      <c r="AA89" s="55"/>
      <c r="AB89" s="55"/>
      <c r="AC89" s="55"/>
      <c r="AD89" s="55"/>
      <c r="AE89" s="55"/>
      <c r="AF89" s="55"/>
      <c r="AG89" s="55"/>
      <c r="AH89" s="51" t="s">
        <v>81</v>
      </c>
      <c r="AI89" s="51"/>
      <c r="AJ89" s="51"/>
      <c r="AK89" s="51"/>
      <c r="AL89" s="51"/>
      <c r="AM89" s="51"/>
      <c r="AN89" s="51"/>
      <c r="AO89" s="51"/>
      <c r="AP89" s="51"/>
      <c r="AQ89" s="57">
        <v>1</v>
      </c>
      <c r="AR89" s="51" t="s">
        <v>213</v>
      </c>
      <c r="AS89" s="51"/>
      <c r="AT89" s="51"/>
      <c r="AU89" s="51"/>
      <c r="AV89" s="51" t="s">
        <v>100</v>
      </c>
      <c r="AW89" s="51"/>
      <c r="AX89" s="58" t="s">
        <v>86</v>
      </c>
      <c r="AY89" s="59"/>
      <c r="AZ89" s="60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72"/>
      <c r="BL89" s="73">
        <f t="shared" si="21"/>
        <v>2</v>
      </c>
      <c r="BM89" s="64">
        <f>+IF(ISERROR(ROUNDDOWN(VLOOKUP(J89,[1]償却率!$B$4:$C$82,2,FALSE)*台帳シート!M89,0)*台帳シート!BL89),0,ROUNDDOWN(VLOOKUP(台帳シート!J89,[1]償却率!$B$4:$C$82,2,FALSE)*台帳シート!M89,0)*台帳シート!BL89)</f>
        <v>779222</v>
      </c>
      <c r="BN89" s="65">
        <f t="shared" si="28"/>
        <v>779222</v>
      </c>
      <c r="BO89" s="74">
        <f t="shared" si="24"/>
        <v>3116892</v>
      </c>
      <c r="BP89" s="74">
        <f t="shared" si="23"/>
        <v>0</v>
      </c>
      <c r="BQ89" s="65">
        <f t="shared" si="25"/>
        <v>0</v>
      </c>
      <c r="BR89" s="65">
        <f>IF(ISERROR(IF(BP89=0,IF(F89="無形・ソフトウェア",IF(ROUNDDOWN(VLOOKUP(J89,[1]償却率!$B$4:$C$77,2,FALSE)*台帳シート!M89,0)&gt;=台帳シート!BO89,台帳シート!BO89-0,ROUNDDOWN(VLOOKUP(台帳シート!J89,[1]償却率!$B$4:$C$77,2,FALSE)*台帳シート!M89,0)),IF(H89="1：リース",IF(ROUNDDOWN(VLOOKUP(J89,[1]償却率!$B$4:$C$77,2,FALSE)*台帳シート!M89,0)&gt;=台帳シート!BO89,台帳シート!BO89-0,ROUNDDOWN(VLOOKUP(台帳シート!J89,[1]償却率!$B$4:$C$77,2,FALSE)*台帳シート!M89,0)),IF(ROUNDDOWN(VLOOKUP(J89,[1]償却率!$B$4:$C$77,2,FALSE)*台帳シート!M89,0)&gt;=台帳シート!BO89,台帳シート!BO89-1,ROUNDDOWN(VLOOKUP(台帳シート!J89,[1]償却率!$B$4:$C$77,2,FALSE)*台帳シート!M89,0)))),0)),0,(IF(BP89=0,IF(F89="無形・ソフトウェア",IF(ROUNDDOWN(VLOOKUP(J89,[1]償却率!$B$4:$C$77,2,FALSE)*台帳シート!M89,0)&gt;=台帳シート!BO89,台帳シート!BO89-0,ROUNDDOWN(VLOOKUP(台帳シート!J89,[1]償却率!$B$4:$C$77,2,FALSE)*台帳シート!M89,0)),IF(H89="1：リース",IF(ROUNDDOWN(VLOOKUP(J89,[1]償却率!$B$4:$C$77,2,FALSE)*台帳シート!M89,0)&gt;=台帳シート!BO89,台帳シート!BO89-0,ROUNDDOWN(VLOOKUP(台帳シート!J89,[1]償却率!$B$4:$C$77,2,FALSE)*台帳シート!M89,0)),IF(ROUNDDOWN(VLOOKUP(J89,[1]償却率!$B$4:$C$77,2,FALSE)*台帳シート!M89,0)&gt;=台帳シート!BO89,台帳シート!BO89-1,ROUNDDOWN(VLOOKUP(台帳シート!J89,[1]償却率!$B$4:$C$77,2,FALSE)*台帳シート!M89,0)))),0)))</f>
        <v>389611</v>
      </c>
      <c r="BS89" s="66">
        <f t="shared" si="29"/>
        <v>1168833</v>
      </c>
      <c r="BT89" s="75">
        <f t="shared" si="26"/>
        <v>2727281</v>
      </c>
      <c r="BU89" s="68"/>
    </row>
    <row r="90" spans="2:73" ht="35.1" customHeight="1" x14ac:dyDescent="0.15">
      <c r="B90" s="69" t="s">
        <v>315</v>
      </c>
      <c r="C90" s="55"/>
      <c r="D90" s="107" t="s">
        <v>316</v>
      </c>
      <c r="E90" s="48" t="s">
        <v>218</v>
      </c>
      <c r="F90" s="49" t="s">
        <v>288</v>
      </c>
      <c r="G90" s="50" t="s">
        <v>317</v>
      </c>
      <c r="H90" s="51" t="s">
        <v>80</v>
      </c>
      <c r="I90" s="50"/>
      <c r="J90" s="49">
        <v>10</v>
      </c>
      <c r="K90" s="101">
        <v>42328</v>
      </c>
      <c r="L90" s="51"/>
      <c r="M90" s="71">
        <v>1296000</v>
      </c>
      <c r="N90" s="77"/>
      <c r="O90" s="55"/>
      <c r="P90" s="55"/>
      <c r="Q90" s="55"/>
      <c r="R90" s="55" t="str">
        <f t="shared" si="20"/>
        <v>-</v>
      </c>
      <c r="S90" s="55"/>
      <c r="T90" s="55"/>
      <c r="U90" s="55"/>
      <c r="V90" s="55"/>
      <c r="W90" s="55"/>
      <c r="X90" s="55"/>
      <c r="Y90" s="55" t="str">
        <f t="shared" si="27"/>
        <v>-</v>
      </c>
      <c r="Z90" s="55"/>
      <c r="AA90" s="55"/>
      <c r="AB90" s="55"/>
      <c r="AC90" s="55"/>
      <c r="AD90" s="55"/>
      <c r="AE90" s="55"/>
      <c r="AF90" s="55"/>
      <c r="AG90" s="55"/>
      <c r="AH90" s="51" t="s">
        <v>81</v>
      </c>
      <c r="AI90" s="51"/>
      <c r="AJ90" s="51"/>
      <c r="AK90" s="51"/>
      <c r="AL90" s="51"/>
      <c r="AM90" s="51"/>
      <c r="AN90" s="51"/>
      <c r="AO90" s="51"/>
      <c r="AP90" s="51"/>
      <c r="AQ90" s="57">
        <v>1</v>
      </c>
      <c r="AR90" s="51" t="s">
        <v>213</v>
      </c>
      <c r="AS90" s="51"/>
      <c r="AT90" s="51"/>
      <c r="AU90" s="51"/>
      <c r="AV90" s="51" t="s">
        <v>100</v>
      </c>
      <c r="AW90" s="51"/>
      <c r="AX90" s="58" t="s">
        <v>86</v>
      </c>
      <c r="AY90" s="59"/>
      <c r="AZ90" s="60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72"/>
      <c r="BL90" s="73">
        <f t="shared" si="21"/>
        <v>2</v>
      </c>
      <c r="BM90" s="64">
        <f>+IF(ISERROR(ROUNDDOWN(VLOOKUP(J90,[1]償却率!$B$4:$C$82,2,FALSE)*台帳シート!M90,0)*台帳シート!BL90),0,ROUNDDOWN(VLOOKUP(台帳シート!J90,[1]償却率!$B$4:$C$82,2,FALSE)*台帳シート!M90,0)*台帳シート!BL90)</f>
        <v>259200</v>
      </c>
      <c r="BN90" s="65">
        <f t="shared" si="28"/>
        <v>259200</v>
      </c>
      <c r="BO90" s="74">
        <f t="shared" si="24"/>
        <v>1036800</v>
      </c>
      <c r="BP90" s="74">
        <f t="shared" si="23"/>
        <v>0</v>
      </c>
      <c r="BQ90" s="65">
        <f t="shared" si="25"/>
        <v>0</v>
      </c>
      <c r="BR90" s="65">
        <f>IF(ISERROR(IF(BP90=0,IF(F90="無形・ソフトウェア",IF(ROUNDDOWN(VLOOKUP(J90,[1]償却率!$B$4:$C$77,2,FALSE)*台帳シート!M90,0)&gt;=台帳シート!BO90,台帳シート!BO90-0,ROUNDDOWN(VLOOKUP(台帳シート!J90,[1]償却率!$B$4:$C$77,2,FALSE)*台帳シート!M90,0)),IF(H90="1：リース",IF(ROUNDDOWN(VLOOKUP(J90,[1]償却率!$B$4:$C$77,2,FALSE)*台帳シート!M90,0)&gt;=台帳シート!BO90,台帳シート!BO90-0,ROUNDDOWN(VLOOKUP(台帳シート!J90,[1]償却率!$B$4:$C$77,2,FALSE)*台帳シート!M90,0)),IF(ROUNDDOWN(VLOOKUP(J90,[1]償却率!$B$4:$C$77,2,FALSE)*台帳シート!M90,0)&gt;=台帳シート!BO90,台帳シート!BO90-1,ROUNDDOWN(VLOOKUP(台帳シート!J90,[1]償却率!$B$4:$C$77,2,FALSE)*台帳シート!M90,0)))),0)),0,(IF(BP90=0,IF(F90="無形・ソフトウェア",IF(ROUNDDOWN(VLOOKUP(J90,[1]償却率!$B$4:$C$77,2,FALSE)*台帳シート!M90,0)&gt;=台帳シート!BO90,台帳シート!BO90-0,ROUNDDOWN(VLOOKUP(台帳シート!J90,[1]償却率!$B$4:$C$77,2,FALSE)*台帳シート!M90,0)),IF(H90="1：リース",IF(ROUNDDOWN(VLOOKUP(J90,[1]償却率!$B$4:$C$77,2,FALSE)*台帳シート!M90,0)&gt;=台帳シート!BO90,台帳シート!BO90-0,ROUNDDOWN(VLOOKUP(台帳シート!J90,[1]償却率!$B$4:$C$77,2,FALSE)*台帳シート!M90,0)),IF(ROUNDDOWN(VLOOKUP(J90,[1]償却率!$B$4:$C$77,2,FALSE)*台帳シート!M90,0)&gt;=台帳シート!BO90,台帳シート!BO90-1,ROUNDDOWN(VLOOKUP(台帳シート!J90,[1]償却率!$B$4:$C$77,2,FALSE)*台帳シート!M90,0)))),0)))</f>
        <v>129600</v>
      </c>
      <c r="BS90" s="66">
        <f t="shared" si="29"/>
        <v>388800</v>
      </c>
      <c r="BT90" s="75">
        <f t="shared" si="26"/>
        <v>907200</v>
      </c>
      <c r="BU90" s="68"/>
    </row>
    <row r="91" spans="2:73" ht="35.1" customHeight="1" x14ac:dyDescent="0.15">
      <c r="B91" s="69" t="s">
        <v>318</v>
      </c>
      <c r="C91" s="55"/>
      <c r="D91" s="107" t="s">
        <v>240</v>
      </c>
      <c r="E91" s="48" t="s">
        <v>218</v>
      </c>
      <c r="F91" s="102" t="s">
        <v>288</v>
      </c>
      <c r="G91" s="50" t="s">
        <v>319</v>
      </c>
      <c r="H91" s="51" t="s">
        <v>80</v>
      </c>
      <c r="I91" s="50"/>
      <c r="J91" s="49">
        <v>10</v>
      </c>
      <c r="K91" s="101">
        <v>42457</v>
      </c>
      <c r="L91" s="51"/>
      <c r="M91" s="71">
        <v>64948424</v>
      </c>
      <c r="N91" s="77"/>
      <c r="O91" s="55"/>
      <c r="P91" s="55"/>
      <c r="Q91" s="55"/>
      <c r="R91" s="55" t="str">
        <f t="shared" si="20"/>
        <v>-</v>
      </c>
      <c r="S91" s="55"/>
      <c r="T91" s="55"/>
      <c r="U91" s="55"/>
      <c r="V91" s="55"/>
      <c r="W91" s="55"/>
      <c r="X91" s="55"/>
      <c r="Y91" s="55" t="str">
        <f t="shared" si="27"/>
        <v>-</v>
      </c>
      <c r="Z91" s="55"/>
      <c r="AA91" s="55"/>
      <c r="AB91" s="55"/>
      <c r="AC91" s="55"/>
      <c r="AD91" s="55"/>
      <c r="AE91" s="55"/>
      <c r="AF91" s="55"/>
      <c r="AG91" s="55"/>
      <c r="AH91" s="51" t="s">
        <v>81</v>
      </c>
      <c r="AI91" s="51"/>
      <c r="AJ91" s="51"/>
      <c r="AK91" s="51"/>
      <c r="AL91" s="51"/>
      <c r="AM91" s="51"/>
      <c r="AN91" s="51"/>
      <c r="AO91" s="51"/>
      <c r="AP91" s="51"/>
      <c r="AQ91" s="57">
        <v>1</v>
      </c>
      <c r="AR91" s="51" t="s">
        <v>213</v>
      </c>
      <c r="AS91" s="51"/>
      <c r="AT91" s="51"/>
      <c r="AU91" s="51"/>
      <c r="AV91" s="51" t="s">
        <v>100</v>
      </c>
      <c r="AW91" s="51"/>
      <c r="AX91" s="58" t="s">
        <v>86</v>
      </c>
      <c r="AY91" s="59"/>
      <c r="AZ91" s="60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72"/>
      <c r="BL91" s="73">
        <f t="shared" si="21"/>
        <v>2</v>
      </c>
      <c r="BM91" s="64">
        <f>+IF(ISERROR(ROUNDDOWN(VLOOKUP(J91,[1]償却率!$B$4:$C$82,2,FALSE)*台帳シート!M91,0)*台帳シート!BL91),0,ROUNDDOWN(VLOOKUP(台帳シート!J91,[1]償却率!$B$4:$C$82,2,FALSE)*台帳シート!M91,0)*台帳シート!BL91)</f>
        <v>12989684</v>
      </c>
      <c r="BN91" s="65">
        <f t="shared" si="28"/>
        <v>12989684</v>
      </c>
      <c r="BO91" s="74">
        <f t="shared" si="24"/>
        <v>51958740</v>
      </c>
      <c r="BP91" s="74">
        <f t="shared" si="23"/>
        <v>0</v>
      </c>
      <c r="BQ91" s="65">
        <f t="shared" si="25"/>
        <v>0</v>
      </c>
      <c r="BR91" s="65">
        <f>IF(ISERROR(IF(BP91=0,IF(F91="無形・ソフトウェア",IF(ROUNDDOWN(VLOOKUP(J91,[1]償却率!$B$4:$C$77,2,FALSE)*台帳シート!M91,0)&gt;=台帳シート!BO91,台帳シート!BO91-0,ROUNDDOWN(VLOOKUP(台帳シート!J91,[1]償却率!$B$4:$C$77,2,FALSE)*台帳シート!M91,0)),IF(H91="1：リース",IF(ROUNDDOWN(VLOOKUP(J91,[1]償却率!$B$4:$C$77,2,FALSE)*台帳シート!M91,0)&gt;=台帳シート!BO91,台帳シート!BO91-0,ROUNDDOWN(VLOOKUP(台帳シート!J91,[1]償却率!$B$4:$C$77,2,FALSE)*台帳シート!M91,0)),IF(ROUNDDOWN(VLOOKUP(J91,[1]償却率!$B$4:$C$77,2,FALSE)*台帳シート!M91,0)&gt;=台帳シート!BO91,台帳シート!BO91-1,ROUNDDOWN(VLOOKUP(台帳シート!J91,[1]償却率!$B$4:$C$77,2,FALSE)*台帳シート!M91,0)))),0)),0,(IF(BP91=0,IF(F91="無形・ソフトウェア",IF(ROUNDDOWN(VLOOKUP(J91,[1]償却率!$B$4:$C$77,2,FALSE)*台帳シート!M91,0)&gt;=台帳シート!BO91,台帳シート!BO91-0,ROUNDDOWN(VLOOKUP(台帳シート!J91,[1]償却率!$B$4:$C$77,2,FALSE)*台帳シート!M91,0)),IF(H91="1：リース",IF(ROUNDDOWN(VLOOKUP(J91,[1]償却率!$B$4:$C$77,2,FALSE)*台帳シート!M91,0)&gt;=台帳シート!BO91,台帳シート!BO91-0,ROUNDDOWN(VLOOKUP(台帳シート!J91,[1]償却率!$B$4:$C$77,2,FALSE)*台帳シート!M91,0)),IF(ROUNDDOWN(VLOOKUP(J91,[1]償却率!$B$4:$C$77,2,FALSE)*台帳シート!M91,0)&gt;=台帳シート!BO91,台帳シート!BO91-1,ROUNDDOWN(VLOOKUP(台帳シート!J91,[1]償却率!$B$4:$C$77,2,FALSE)*台帳シート!M91,0)))),0)))</f>
        <v>6494842</v>
      </c>
      <c r="BS91" s="66">
        <f t="shared" si="29"/>
        <v>19484526</v>
      </c>
      <c r="BT91" s="75">
        <f t="shared" si="26"/>
        <v>45463898</v>
      </c>
      <c r="BU91" s="68"/>
    </row>
    <row r="92" spans="2:73" ht="35.1" customHeight="1" x14ac:dyDescent="0.15">
      <c r="B92" s="69" t="s">
        <v>320</v>
      </c>
      <c r="C92" s="55"/>
      <c r="D92" s="107" t="s">
        <v>243</v>
      </c>
      <c r="E92" s="48" t="s">
        <v>218</v>
      </c>
      <c r="F92" s="102" t="s">
        <v>288</v>
      </c>
      <c r="G92" s="50" t="s">
        <v>321</v>
      </c>
      <c r="H92" s="51" t="s">
        <v>80</v>
      </c>
      <c r="I92" s="50"/>
      <c r="J92" s="49">
        <v>10</v>
      </c>
      <c r="K92" s="101">
        <v>42457</v>
      </c>
      <c r="L92" s="51"/>
      <c r="M92" s="71">
        <v>15343907</v>
      </c>
      <c r="N92" s="77"/>
      <c r="O92" s="104"/>
      <c r="P92" s="55"/>
      <c r="Q92" s="55"/>
      <c r="R92" s="55" t="str">
        <f t="shared" si="20"/>
        <v>-</v>
      </c>
      <c r="S92" s="55"/>
      <c r="T92" s="55"/>
      <c r="U92" s="55"/>
      <c r="V92" s="55"/>
      <c r="W92" s="55"/>
      <c r="X92" s="55"/>
      <c r="Y92" s="55" t="str">
        <f t="shared" si="27"/>
        <v>-</v>
      </c>
      <c r="Z92" s="55"/>
      <c r="AA92" s="55"/>
      <c r="AB92" s="55"/>
      <c r="AC92" s="55"/>
      <c r="AD92" s="55"/>
      <c r="AE92" s="55"/>
      <c r="AF92" s="55"/>
      <c r="AG92" s="55"/>
      <c r="AH92" s="51" t="s">
        <v>81</v>
      </c>
      <c r="AI92" s="51"/>
      <c r="AJ92" s="51"/>
      <c r="AK92" s="51"/>
      <c r="AL92" s="51"/>
      <c r="AM92" s="51"/>
      <c r="AN92" s="51"/>
      <c r="AO92" s="51"/>
      <c r="AP92" s="51"/>
      <c r="AQ92" s="57">
        <v>1</v>
      </c>
      <c r="AR92" s="51" t="s">
        <v>213</v>
      </c>
      <c r="AS92" s="51"/>
      <c r="AT92" s="51"/>
      <c r="AU92" s="51"/>
      <c r="AV92" s="51" t="s">
        <v>100</v>
      </c>
      <c r="AW92" s="51"/>
      <c r="AX92" s="58" t="s">
        <v>86</v>
      </c>
      <c r="AY92" s="59"/>
      <c r="AZ92" s="60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72"/>
      <c r="BL92" s="73">
        <f t="shared" si="21"/>
        <v>2</v>
      </c>
      <c r="BM92" s="64">
        <f>+IF(ISERROR(ROUNDDOWN(VLOOKUP(J92,[1]償却率!$B$4:$C$82,2,FALSE)*台帳シート!M92,0)*台帳シート!BL92),0,ROUNDDOWN(VLOOKUP(台帳シート!J92,[1]償却率!$B$4:$C$82,2,FALSE)*台帳シート!M92,0)*台帳シート!BL92)</f>
        <v>3068780</v>
      </c>
      <c r="BN92" s="65">
        <f t="shared" si="28"/>
        <v>3068780</v>
      </c>
      <c r="BO92" s="74">
        <f t="shared" si="24"/>
        <v>12275127</v>
      </c>
      <c r="BP92" s="74">
        <f t="shared" si="23"/>
        <v>0</v>
      </c>
      <c r="BQ92" s="65">
        <f t="shared" si="25"/>
        <v>0</v>
      </c>
      <c r="BR92" s="65">
        <f>IF(ISERROR(IF(BP92=0,IF(F92="無形・ソフトウェア",IF(ROUNDDOWN(VLOOKUP(J92,[1]償却率!$B$4:$C$77,2,FALSE)*台帳シート!M92,0)&gt;=台帳シート!BO92,台帳シート!BO92-0,ROUNDDOWN(VLOOKUP(台帳シート!J92,[1]償却率!$B$4:$C$77,2,FALSE)*台帳シート!M92,0)),IF(H92="1：リース",IF(ROUNDDOWN(VLOOKUP(J92,[1]償却率!$B$4:$C$77,2,FALSE)*台帳シート!M92,0)&gt;=台帳シート!BO92,台帳シート!BO92-0,ROUNDDOWN(VLOOKUP(台帳シート!J92,[1]償却率!$B$4:$C$77,2,FALSE)*台帳シート!M92,0)),IF(ROUNDDOWN(VLOOKUP(J92,[1]償却率!$B$4:$C$77,2,FALSE)*台帳シート!M92,0)&gt;=台帳シート!BO92,台帳シート!BO92-1,ROUNDDOWN(VLOOKUP(台帳シート!J92,[1]償却率!$B$4:$C$77,2,FALSE)*台帳シート!M92,0)))),0)),0,(IF(BP92=0,IF(F92="無形・ソフトウェア",IF(ROUNDDOWN(VLOOKUP(J92,[1]償却率!$B$4:$C$77,2,FALSE)*台帳シート!M92,0)&gt;=台帳シート!BO92,台帳シート!BO92-0,ROUNDDOWN(VLOOKUP(台帳シート!J92,[1]償却率!$B$4:$C$77,2,FALSE)*台帳シート!M92,0)),IF(H92="1：リース",IF(ROUNDDOWN(VLOOKUP(J92,[1]償却率!$B$4:$C$77,2,FALSE)*台帳シート!M92,0)&gt;=台帳シート!BO92,台帳シート!BO92-0,ROUNDDOWN(VLOOKUP(台帳シート!J92,[1]償却率!$B$4:$C$77,2,FALSE)*台帳シート!M92,0)),IF(ROUNDDOWN(VLOOKUP(J92,[1]償却率!$B$4:$C$77,2,FALSE)*台帳シート!M92,0)&gt;=台帳シート!BO92,台帳シート!BO92-1,ROUNDDOWN(VLOOKUP(台帳シート!J92,[1]償却率!$B$4:$C$77,2,FALSE)*台帳シート!M92,0)))),0)))</f>
        <v>1534390</v>
      </c>
      <c r="BS92" s="66">
        <f t="shared" si="29"/>
        <v>4603170</v>
      </c>
      <c r="BT92" s="75">
        <f t="shared" si="26"/>
        <v>10740737</v>
      </c>
      <c r="BU92" s="68"/>
    </row>
    <row r="93" spans="2:73" ht="35.1" customHeight="1" x14ac:dyDescent="0.15">
      <c r="B93" s="108" t="s">
        <v>322</v>
      </c>
      <c r="C93" s="55"/>
      <c r="D93" s="55" t="s">
        <v>323</v>
      </c>
      <c r="E93" s="48" t="s">
        <v>77</v>
      </c>
      <c r="F93" s="49" t="s">
        <v>288</v>
      </c>
      <c r="G93" s="50" t="s">
        <v>324</v>
      </c>
      <c r="H93" s="51" t="s">
        <v>80</v>
      </c>
      <c r="I93" s="50"/>
      <c r="J93" s="49">
        <v>15</v>
      </c>
      <c r="K93" s="52">
        <v>42817</v>
      </c>
      <c r="L93" s="51"/>
      <c r="M93" s="71">
        <v>9765915</v>
      </c>
      <c r="N93" s="77"/>
      <c r="O93" s="55"/>
      <c r="P93" s="55"/>
      <c r="Q93" s="55"/>
      <c r="R93" s="55" t="str">
        <f>IF(BP93&gt;0,BP93,"-")</f>
        <v>-</v>
      </c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1" t="s">
        <v>81</v>
      </c>
      <c r="AI93" s="51"/>
      <c r="AJ93" s="51"/>
      <c r="AK93" s="51"/>
      <c r="AL93" s="51"/>
      <c r="AM93" s="51"/>
      <c r="AN93" s="51"/>
      <c r="AO93" s="51"/>
      <c r="AP93" s="51"/>
      <c r="AQ93" s="57">
        <v>1</v>
      </c>
      <c r="AR93" s="51" t="s">
        <v>251</v>
      </c>
      <c r="AS93" s="51"/>
      <c r="AT93" s="51"/>
      <c r="AU93" s="51"/>
      <c r="AV93" s="51" t="s">
        <v>248</v>
      </c>
      <c r="AW93" s="51"/>
      <c r="AX93" s="58" t="s">
        <v>86</v>
      </c>
      <c r="AY93" s="59"/>
      <c r="AZ93" s="60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72"/>
      <c r="BL93" s="73">
        <f>+IF($BM$2&lt;K93,0,DATEDIF(K93,$BM$2,"Y"))</f>
        <v>1</v>
      </c>
      <c r="BM93" s="64">
        <f>+IF(ISERROR(ROUNDDOWN(VLOOKUP(J93,[1]償却率!$B$4:$C$82,2,FALSE)*台帳シート!M93,0)*台帳シート!BL93),0,ROUNDDOWN(VLOOKUP(台帳シート!J93,[1]償却率!$B$4:$C$82,2,FALSE)*台帳シート!M93,0)*台帳シート!BL93)</f>
        <v>654316</v>
      </c>
      <c r="BN93" s="65">
        <f>IF(BM93=0,0,IF(F93="無形・ソフトウェア",IF(M93-BM93&gt;0,BM93,M93-0),IF(H93="1：リース",IF(M93-BM93&gt;0,BM93,M93-0),IF(M93-BM93&gt;1,BM93,M93-1))))</f>
        <v>654316</v>
      </c>
      <c r="BO93" s="74">
        <f>+IF(BP93&lt;=0,M93-BN93,0)</f>
        <v>9111599</v>
      </c>
      <c r="BP93" s="74">
        <f>+IF($BM$2&lt;K93,M93,IF(O93&lt;&gt;"",-(M93-BN93),0))</f>
        <v>0</v>
      </c>
      <c r="BQ93" s="65">
        <f>IF(BP93&lt;0,-BN93+BP93,0)</f>
        <v>0</v>
      </c>
      <c r="BR93" s="65">
        <f>IF(ISERROR(IF(BP93=0,IF(F93="無形・ソフトウェア",IF(ROUNDDOWN(VLOOKUP(J93,[1]償却率!$B$4:$C$77,2,FALSE)*台帳シート!M93,0)&gt;=台帳シート!BO93,台帳シート!BO93-0,ROUNDDOWN(VLOOKUP(台帳シート!J93,[1]償却率!$B$4:$C$77,2,FALSE)*台帳シート!M93,0)),IF(H93="1：リース",IF(ROUNDDOWN(VLOOKUP(J93,[1]償却率!$B$4:$C$77,2,FALSE)*台帳シート!M93,0)&gt;=台帳シート!BO93,台帳シート!BO93-0,ROUNDDOWN(VLOOKUP(台帳シート!J93,[1]償却率!$B$4:$C$77,2,FALSE)*台帳シート!M93,0)),IF(ROUNDDOWN(VLOOKUP(J93,[1]償却率!$B$4:$C$77,2,FALSE)*台帳シート!M93,0)&gt;=台帳シート!BO93,台帳シート!BO93-1,ROUNDDOWN(VLOOKUP(台帳シート!J93,[1]償却率!$B$4:$C$77,2,FALSE)*台帳シート!M93,0)))),0)),0,(IF(BP93=0,IF(F93="無形・ソフトウェア",IF(ROUNDDOWN(VLOOKUP(J93,[1]償却率!$B$4:$C$77,2,FALSE)*台帳シート!M93,0)&gt;=台帳シート!BO93,台帳シート!BO93-0,ROUNDDOWN(VLOOKUP(台帳シート!J93,[1]償却率!$B$4:$C$77,2,FALSE)*台帳シート!M93,0)),IF(H93="1：リース",IF(ROUNDDOWN(VLOOKUP(J93,[1]償却率!$B$4:$C$77,2,FALSE)*台帳シート!M93,0)&gt;=台帳シート!BO93,台帳シート!BO93-0,ROUNDDOWN(VLOOKUP(台帳シート!J93,[1]償却率!$B$4:$C$77,2,FALSE)*台帳シート!M93,0)),IF(ROUNDDOWN(VLOOKUP(J93,[1]償却率!$B$4:$C$77,2,FALSE)*台帳シート!M93,0)&gt;=台帳シート!BO93,台帳シート!BO93-1,ROUNDDOWN(VLOOKUP(台帳シート!J93,[1]償却率!$B$4:$C$77,2,FALSE)*台帳シート!M93,0)))),0)))</f>
        <v>654316</v>
      </c>
      <c r="BS93" s="66">
        <f t="shared" si="29"/>
        <v>1308632</v>
      </c>
      <c r="BT93" s="75">
        <f>+BO93+BP93-BR93</f>
        <v>8457283</v>
      </c>
      <c r="BU93" s="68"/>
    </row>
    <row r="94" spans="2:73" ht="35.1" customHeight="1" x14ac:dyDescent="0.15">
      <c r="B94" s="108" t="s">
        <v>325</v>
      </c>
      <c r="C94" s="55"/>
      <c r="D94" s="55" t="s">
        <v>326</v>
      </c>
      <c r="E94" s="48" t="s">
        <v>77</v>
      </c>
      <c r="F94" s="49" t="s">
        <v>288</v>
      </c>
      <c r="G94" s="50" t="s">
        <v>327</v>
      </c>
      <c r="H94" s="51" t="s">
        <v>80</v>
      </c>
      <c r="I94" s="50"/>
      <c r="J94" s="49">
        <v>17</v>
      </c>
      <c r="K94" s="52">
        <v>42817</v>
      </c>
      <c r="L94" s="51"/>
      <c r="M94" s="71">
        <v>13627440</v>
      </c>
      <c r="N94" s="77"/>
      <c r="O94" s="55"/>
      <c r="P94" s="55"/>
      <c r="Q94" s="55"/>
      <c r="R94" s="55" t="str">
        <f>IF(BP94&gt;0,BP94,"-")</f>
        <v>-</v>
      </c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1" t="s">
        <v>81</v>
      </c>
      <c r="AI94" s="51"/>
      <c r="AJ94" s="51"/>
      <c r="AK94" s="51"/>
      <c r="AL94" s="51"/>
      <c r="AM94" s="51"/>
      <c r="AN94" s="51"/>
      <c r="AO94" s="51"/>
      <c r="AP94" s="51"/>
      <c r="AQ94" s="57">
        <v>1</v>
      </c>
      <c r="AR94" s="51" t="s">
        <v>251</v>
      </c>
      <c r="AS94" s="51"/>
      <c r="AT94" s="51"/>
      <c r="AU94" s="51"/>
      <c r="AV94" s="51" t="s">
        <v>248</v>
      </c>
      <c r="AW94" s="51"/>
      <c r="AX94" s="58" t="s">
        <v>86</v>
      </c>
      <c r="AY94" s="59"/>
      <c r="AZ94" s="60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72"/>
      <c r="BL94" s="73">
        <f>+IF($BM$2&lt;K94,0,DATEDIF(K94,$BM$2,"Y"))</f>
        <v>1</v>
      </c>
      <c r="BM94" s="64">
        <f>+IF(ISERROR(ROUNDDOWN(VLOOKUP(J94,[1]償却率!$B$4:$C$82,2,FALSE)*台帳シート!M94,0)*台帳シート!BL94),0,ROUNDDOWN(VLOOKUP(台帳シート!J94,[1]償却率!$B$4:$C$82,2,FALSE)*台帳シート!M94,0)*台帳シート!BL94)</f>
        <v>804018</v>
      </c>
      <c r="BN94" s="65">
        <f>IF(BM94=0,0,IF(F94="無形・ソフトウェア",IF(M94-BM94&gt;0,BM94,M94-0),IF(H94="1：リース",IF(M94-BM94&gt;0,BM94,M94-0),IF(M94-BM94&gt;1,BM94,M94-1))))</f>
        <v>804018</v>
      </c>
      <c r="BO94" s="74">
        <f>+IF(BP94&lt;=0,M94-BN94,0)</f>
        <v>12823422</v>
      </c>
      <c r="BP94" s="74">
        <f>+IF($BM$2&lt;K94,M94,IF(O94&lt;&gt;"",-(M94-BN94),0))</f>
        <v>0</v>
      </c>
      <c r="BQ94" s="65">
        <f>IF(BP94&lt;0,-BN94+BP94,0)</f>
        <v>0</v>
      </c>
      <c r="BR94" s="65">
        <f>IF(ISERROR(IF(BP94=0,IF(F94="無形・ソフトウェア",IF(ROUNDDOWN(VLOOKUP(J94,[1]償却率!$B$4:$C$77,2,FALSE)*台帳シート!M94,0)&gt;=台帳シート!BO94,台帳シート!BO94-0,ROUNDDOWN(VLOOKUP(台帳シート!J94,[1]償却率!$B$4:$C$77,2,FALSE)*台帳シート!M94,0)),IF(H94="1：リース",IF(ROUNDDOWN(VLOOKUP(J94,[1]償却率!$B$4:$C$77,2,FALSE)*台帳シート!M94,0)&gt;=台帳シート!BO94,台帳シート!BO94-0,ROUNDDOWN(VLOOKUP(台帳シート!J94,[1]償却率!$B$4:$C$77,2,FALSE)*台帳シート!M94,0)),IF(ROUNDDOWN(VLOOKUP(J94,[1]償却率!$B$4:$C$77,2,FALSE)*台帳シート!M94,0)&gt;=台帳シート!BO94,台帳シート!BO94-1,ROUNDDOWN(VLOOKUP(台帳シート!J94,[1]償却率!$B$4:$C$77,2,FALSE)*台帳シート!M94,0)))),0)),0,(IF(BP94=0,IF(F94="無形・ソフトウェア",IF(ROUNDDOWN(VLOOKUP(J94,[1]償却率!$B$4:$C$77,2,FALSE)*台帳シート!M94,0)&gt;=台帳シート!BO94,台帳シート!BO94-0,ROUNDDOWN(VLOOKUP(台帳シート!J94,[1]償却率!$B$4:$C$77,2,FALSE)*台帳シート!M94,0)),IF(H94="1：リース",IF(ROUNDDOWN(VLOOKUP(J94,[1]償却率!$B$4:$C$77,2,FALSE)*台帳シート!M94,0)&gt;=台帳シート!BO94,台帳シート!BO94-0,ROUNDDOWN(VLOOKUP(台帳シート!J94,[1]償却率!$B$4:$C$77,2,FALSE)*台帳シート!M94,0)),IF(ROUNDDOWN(VLOOKUP(J94,[1]償却率!$B$4:$C$77,2,FALSE)*台帳シート!M94,0)&gt;=台帳シート!BO94,台帳シート!BO94-1,ROUNDDOWN(VLOOKUP(台帳シート!J94,[1]償却率!$B$4:$C$77,2,FALSE)*台帳シート!M94,0)))),0)))</f>
        <v>804018</v>
      </c>
      <c r="BS94" s="66">
        <f t="shared" si="29"/>
        <v>1608036</v>
      </c>
      <c r="BT94" s="75">
        <f>+BO94+BP94-BR94</f>
        <v>12019404</v>
      </c>
      <c r="BU94" s="68"/>
    </row>
    <row r="95" spans="2:73" ht="35.1" customHeight="1" x14ac:dyDescent="0.15">
      <c r="B95" s="108" t="s">
        <v>328</v>
      </c>
      <c r="C95" s="55"/>
      <c r="D95" s="55" t="s">
        <v>329</v>
      </c>
      <c r="E95" s="48" t="s">
        <v>156</v>
      </c>
      <c r="F95" s="49" t="s">
        <v>288</v>
      </c>
      <c r="G95" s="50" t="s">
        <v>330</v>
      </c>
      <c r="H95" s="51" t="s">
        <v>80</v>
      </c>
      <c r="I95" s="50"/>
      <c r="J95" s="49">
        <v>10</v>
      </c>
      <c r="K95" s="52">
        <v>42822</v>
      </c>
      <c r="L95" s="51"/>
      <c r="M95" s="71">
        <v>2484000</v>
      </c>
      <c r="N95" s="77"/>
      <c r="O95" s="55"/>
      <c r="P95" s="55"/>
      <c r="Q95" s="55"/>
      <c r="R95" s="55" t="str">
        <f>IF(BP95&gt;0,BP95,"-")</f>
        <v>-</v>
      </c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1" t="s">
        <v>81</v>
      </c>
      <c r="AI95" s="51"/>
      <c r="AJ95" s="51"/>
      <c r="AK95" s="51"/>
      <c r="AL95" s="51"/>
      <c r="AM95" s="51"/>
      <c r="AN95" s="51"/>
      <c r="AO95" s="51"/>
      <c r="AP95" s="51"/>
      <c r="AQ95" s="57">
        <v>1</v>
      </c>
      <c r="AR95" s="51" t="s">
        <v>251</v>
      </c>
      <c r="AS95" s="51"/>
      <c r="AT95" s="51"/>
      <c r="AU95" s="51"/>
      <c r="AV95" s="51" t="s">
        <v>257</v>
      </c>
      <c r="AW95" s="51"/>
      <c r="AX95" s="58" t="s">
        <v>86</v>
      </c>
      <c r="AY95" s="59"/>
      <c r="AZ95" s="60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72"/>
      <c r="BL95" s="73">
        <f>+IF($BM$2&lt;K95,0,DATEDIF(K95,$BM$2,"Y"))</f>
        <v>1</v>
      </c>
      <c r="BM95" s="64">
        <f>+IF(ISERROR(ROUNDDOWN(VLOOKUP(J95,[1]償却率!$B$4:$C$82,2,FALSE)*台帳シート!M95,0)*台帳シート!BL95),0,ROUNDDOWN(VLOOKUP(台帳シート!J95,[1]償却率!$B$4:$C$82,2,FALSE)*台帳シート!M95,0)*台帳シート!BL95)</f>
        <v>248400</v>
      </c>
      <c r="BN95" s="65">
        <f>IF(BM95=0,0,IF(F95="無形・ソフトウェア",IF(M95-BM95&gt;0,BM95,M95-0),IF(H95="1：リース",IF(M95-BM95&gt;0,BM95,M95-0),IF(M95-BM95&gt;1,BM95,M95-1))))</f>
        <v>248400</v>
      </c>
      <c r="BO95" s="74">
        <f>+IF(BP95&lt;=0,M95-BN95,0)</f>
        <v>2235600</v>
      </c>
      <c r="BP95" s="74">
        <f>+IF($BM$2&lt;K95,M95,IF(O95&lt;&gt;"",-(M95-BN95),0))</f>
        <v>0</v>
      </c>
      <c r="BQ95" s="65">
        <f>IF(BP95&lt;0,-BN95+BP95,0)</f>
        <v>0</v>
      </c>
      <c r="BR95" s="65">
        <f>IF(ISERROR(IF(BP95=0,IF(F95="無形・ソフトウェア",IF(ROUNDDOWN(VLOOKUP(J95,[1]償却率!$B$4:$C$77,2,FALSE)*台帳シート!M95,0)&gt;=台帳シート!BO95,台帳シート!BO95-0,ROUNDDOWN(VLOOKUP(台帳シート!J95,[1]償却率!$B$4:$C$77,2,FALSE)*台帳シート!M95,0)),IF(H95="1：リース",IF(ROUNDDOWN(VLOOKUP(J95,[1]償却率!$B$4:$C$77,2,FALSE)*台帳シート!M95,0)&gt;=台帳シート!BO95,台帳シート!BO95-0,ROUNDDOWN(VLOOKUP(台帳シート!J95,[1]償却率!$B$4:$C$77,2,FALSE)*台帳シート!M95,0)),IF(ROUNDDOWN(VLOOKUP(J95,[1]償却率!$B$4:$C$77,2,FALSE)*台帳シート!M95,0)&gt;=台帳シート!BO95,台帳シート!BO95-1,ROUNDDOWN(VLOOKUP(台帳シート!J95,[1]償却率!$B$4:$C$77,2,FALSE)*台帳シート!M95,0)))),0)),0,(IF(BP95=0,IF(F95="無形・ソフトウェア",IF(ROUNDDOWN(VLOOKUP(J95,[1]償却率!$B$4:$C$77,2,FALSE)*台帳シート!M95,0)&gt;=台帳シート!BO95,台帳シート!BO95-0,ROUNDDOWN(VLOOKUP(台帳シート!J95,[1]償却率!$B$4:$C$77,2,FALSE)*台帳シート!M95,0)),IF(H95="1：リース",IF(ROUNDDOWN(VLOOKUP(J95,[1]償却率!$B$4:$C$77,2,FALSE)*台帳シート!M95,0)&gt;=台帳シート!BO95,台帳シート!BO95-0,ROUNDDOWN(VLOOKUP(台帳シート!J95,[1]償却率!$B$4:$C$77,2,FALSE)*台帳シート!M95,0)),IF(ROUNDDOWN(VLOOKUP(J95,[1]償却率!$B$4:$C$77,2,FALSE)*台帳シート!M95,0)&gt;=台帳シート!BO95,台帳シート!BO95-1,ROUNDDOWN(VLOOKUP(台帳シート!J95,[1]償却率!$B$4:$C$77,2,FALSE)*台帳シート!M95,0)))),0)))</f>
        <v>248400</v>
      </c>
      <c r="BS95" s="66">
        <f t="shared" si="29"/>
        <v>496800</v>
      </c>
      <c r="BT95" s="75">
        <f>+BO95+BP95-BR95</f>
        <v>1987200</v>
      </c>
      <c r="BU95" s="68"/>
    </row>
    <row r="96" spans="2:73" ht="35.1" customHeight="1" x14ac:dyDescent="0.15">
      <c r="B96" s="108" t="s">
        <v>331</v>
      </c>
      <c r="C96" s="55"/>
      <c r="D96" s="55" t="s">
        <v>332</v>
      </c>
      <c r="E96" s="48" t="s">
        <v>156</v>
      </c>
      <c r="F96" s="49" t="s">
        <v>288</v>
      </c>
      <c r="G96" s="50" t="s">
        <v>333</v>
      </c>
      <c r="H96" s="51" t="s">
        <v>80</v>
      </c>
      <c r="I96" s="50"/>
      <c r="J96" s="49">
        <v>10</v>
      </c>
      <c r="K96" s="52">
        <v>42797</v>
      </c>
      <c r="L96" s="51"/>
      <c r="M96" s="71">
        <v>7980892</v>
      </c>
      <c r="N96" s="77"/>
      <c r="O96" s="55"/>
      <c r="P96" s="55"/>
      <c r="Q96" s="55"/>
      <c r="R96" s="55" t="str">
        <f>IF(BP96&gt;0,BP96,"-")</f>
        <v>-</v>
      </c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1" t="s">
        <v>81</v>
      </c>
      <c r="AI96" s="51"/>
      <c r="AJ96" s="51"/>
      <c r="AK96" s="51"/>
      <c r="AL96" s="51"/>
      <c r="AM96" s="51"/>
      <c r="AN96" s="51"/>
      <c r="AO96" s="51"/>
      <c r="AP96" s="51"/>
      <c r="AQ96" s="57">
        <v>1210.7</v>
      </c>
      <c r="AR96" s="51" t="s">
        <v>83</v>
      </c>
      <c r="AS96" s="51"/>
      <c r="AT96" s="51"/>
      <c r="AU96" s="51"/>
      <c r="AV96" s="51" t="s">
        <v>257</v>
      </c>
      <c r="AW96" s="51"/>
      <c r="AX96" s="58" t="s">
        <v>86</v>
      </c>
      <c r="AY96" s="59"/>
      <c r="AZ96" s="60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72"/>
      <c r="BL96" s="73">
        <f>+IF($BM$2&lt;K96,0,DATEDIF(K96,$BM$2,"Y"))</f>
        <v>1</v>
      </c>
      <c r="BM96" s="64">
        <f>+IF(ISERROR(ROUNDDOWN(VLOOKUP(J96,[1]償却率!$B$4:$C$82,2,FALSE)*台帳シート!M96,0)*台帳シート!BL96),0,ROUNDDOWN(VLOOKUP(台帳シート!J96,[1]償却率!$B$4:$C$82,2,FALSE)*台帳シート!M96,0)*台帳シート!BL96)</f>
        <v>798089</v>
      </c>
      <c r="BN96" s="65">
        <f>IF(BM96=0,0,IF(F96="無形・ソフトウェア",IF(M96-BM96&gt;0,BM96,M96-0),IF(H96="1：リース",IF(M96-BM96&gt;0,BM96,M96-0),IF(M96-BM96&gt;1,BM96,M96-1))))</f>
        <v>798089</v>
      </c>
      <c r="BO96" s="74">
        <f>+IF(BP96&lt;=0,M96-BN96,0)</f>
        <v>7182803</v>
      </c>
      <c r="BP96" s="74">
        <f>+IF($BM$2&lt;K96,M96,IF(O96&lt;&gt;"",-(M96-BN96),0))</f>
        <v>0</v>
      </c>
      <c r="BQ96" s="65">
        <f>IF(BP96&lt;0,-BN96+BP96,0)</f>
        <v>0</v>
      </c>
      <c r="BR96" s="65">
        <f>IF(ISERROR(IF(BP96=0,IF(F96="無形・ソフトウェア",IF(ROUNDDOWN(VLOOKUP(J96,[1]償却率!$B$4:$C$77,2,FALSE)*台帳シート!M96,0)&gt;=台帳シート!BO96,台帳シート!BO96-0,ROUNDDOWN(VLOOKUP(台帳シート!J96,[1]償却率!$B$4:$C$77,2,FALSE)*台帳シート!M96,0)),IF(H96="1：リース",IF(ROUNDDOWN(VLOOKUP(J96,[1]償却率!$B$4:$C$77,2,FALSE)*台帳シート!M96,0)&gt;=台帳シート!BO96,台帳シート!BO96-0,ROUNDDOWN(VLOOKUP(台帳シート!J96,[1]償却率!$B$4:$C$77,2,FALSE)*台帳シート!M96,0)),IF(ROUNDDOWN(VLOOKUP(J96,[1]償却率!$B$4:$C$77,2,FALSE)*台帳シート!M96,0)&gt;=台帳シート!BO96,台帳シート!BO96-1,ROUNDDOWN(VLOOKUP(台帳シート!J96,[1]償却率!$B$4:$C$77,2,FALSE)*台帳シート!M96,0)))),0)),0,(IF(BP96=0,IF(F96="無形・ソフトウェア",IF(ROUNDDOWN(VLOOKUP(J96,[1]償却率!$B$4:$C$77,2,FALSE)*台帳シート!M96,0)&gt;=台帳シート!BO96,台帳シート!BO96-0,ROUNDDOWN(VLOOKUP(台帳シート!J96,[1]償却率!$B$4:$C$77,2,FALSE)*台帳シート!M96,0)),IF(H96="1：リース",IF(ROUNDDOWN(VLOOKUP(J96,[1]償却率!$B$4:$C$77,2,FALSE)*台帳シート!M96,0)&gt;=台帳シート!BO96,台帳シート!BO96-0,ROUNDDOWN(VLOOKUP(台帳シート!J96,[1]償却率!$B$4:$C$77,2,FALSE)*台帳シート!M96,0)),IF(ROUNDDOWN(VLOOKUP(J96,[1]償却率!$B$4:$C$77,2,FALSE)*台帳シート!M96,0)&gt;=台帳シート!BO96,台帳シート!BO96-1,ROUNDDOWN(VLOOKUP(台帳シート!J96,[1]償却率!$B$4:$C$77,2,FALSE)*台帳シート!M96,0)))),0)))</f>
        <v>798089</v>
      </c>
      <c r="BS96" s="66">
        <f t="shared" si="29"/>
        <v>1596178</v>
      </c>
      <c r="BT96" s="75">
        <f>+BO96+BP96-BR96</f>
        <v>6384714</v>
      </c>
      <c r="BU96" s="68"/>
    </row>
    <row r="97" spans="2:73" ht="35.1" customHeight="1" x14ac:dyDescent="0.15">
      <c r="B97" s="69" t="s">
        <v>334</v>
      </c>
      <c r="C97" s="55"/>
      <c r="D97" s="107" t="s">
        <v>335</v>
      </c>
      <c r="E97" s="78" t="s">
        <v>105</v>
      </c>
      <c r="F97" s="102" t="s">
        <v>288</v>
      </c>
      <c r="G97" s="50" t="s">
        <v>336</v>
      </c>
      <c r="H97" s="51" t="s">
        <v>80</v>
      </c>
      <c r="I97" s="50"/>
      <c r="J97" s="49">
        <v>10</v>
      </c>
      <c r="K97" s="70">
        <v>43161</v>
      </c>
      <c r="L97" s="51"/>
      <c r="M97" s="71">
        <v>12763499</v>
      </c>
      <c r="N97" s="77"/>
      <c r="O97" s="55"/>
      <c r="P97" s="55"/>
      <c r="Q97" s="55"/>
      <c r="R97" s="55" t="str">
        <f t="shared" ref="R97" si="30">IF(BP97&gt;0,BP97,"-")</f>
        <v>-</v>
      </c>
      <c r="S97" s="55"/>
      <c r="T97" s="55"/>
      <c r="U97" s="55"/>
      <c r="V97" s="55"/>
      <c r="W97" s="55"/>
      <c r="X97" s="55"/>
      <c r="Y97" s="55" t="str">
        <f t="shared" ref="Y97" si="31">IF(BP97&lt;0,BP97,"-")</f>
        <v>-</v>
      </c>
      <c r="Z97" s="55"/>
      <c r="AA97" s="55"/>
      <c r="AB97" s="55"/>
      <c r="AC97" s="55"/>
      <c r="AD97" s="55"/>
      <c r="AE97" s="55"/>
      <c r="AF97" s="55"/>
      <c r="AG97" s="55"/>
      <c r="AH97" s="51" t="s">
        <v>81</v>
      </c>
      <c r="AI97" s="51"/>
      <c r="AJ97" s="51" t="s">
        <v>107</v>
      </c>
      <c r="AK97" s="51"/>
      <c r="AL97" s="51"/>
      <c r="AM97" s="51"/>
      <c r="AN97" s="51"/>
      <c r="AO97" s="51"/>
      <c r="AP97" s="51"/>
      <c r="AQ97" s="57">
        <v>1</v>
      </c>
      <c r="AR97" s="51" t="s">
        <v>251</v>
      </c>
      <c r="AS97" s="51"/>
      <c r="AT97" s="51"/>
      <c r="AU97" s="51"/>
      <c r="AV97" s="51" t="s">
        <v>108</v>
      </c>
      <c r="AW97" s="51"/>
      <c r="AX97" s="58" t="s">
        <v>86</v>
      </c>
      <c r="AY97" s="59"/>
      <c r="AZ97" s="60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72"/>
      <c r="BL97" s="73">
        <f t="shared" ref="BL97" si="32">+IF($BM$2&lt;K97,0,DATEDIF(K97,$BM$2,"Y"))</f>
        <v>0</v>
      </c>
      <c r="BM97" s="64">
        <f>+IF(ISERROR(ROUNDDOWN(VLOOKUP(J97,[1]償却率!$B$4:$C$82,2,FALSE)*台帳シート!M97,0)*台帳シート!BL97),0,ROUNDDOWN(VLOOKUP(台帳シート!J97,[1]償却率!$B$4:$C$82,2,FALSE)*台帳シート!M97,0)*台帳シート!BL97)</f>
        <v>0</v>
      </c>
      <c r="BN97" s="65">
        <f t="shared" ref="BN97" si="33">IF(BM97=0,0,IF(F97="無形・ソフトウェア",IF(M97-BM97&gt;0,BM97,M97-0),IF(H97="1：リース",IF(M97-BM97&gt;0,BM97,M97-0),IF(M97-BM97&gt;1,BM97,M97-1))))</f>
        <v>0</v>
      </c>
      <c r="BO97" s="74">
        <f t="shared" ref="BO97" si="34">+IF(BP97&lt;=0,M97-BN97,0)</f>
        <v>12763499</v>
      </c>
      <c r="BP97" s="74">
        <f>+IF($BM$2&lt;K97,M97,IF(O97&lt;&gt;"",-(M97-BN97),0))</f>
        <v>0</v>
      </c>
      <c r="BQ97" s="65">
        <f t="shared" ref="BQ97" si="35">IF(BP97&lt;0,-BN97+BP97,0)</f>
        <v>0</v>
      </c>
      <c r="BR97" s="65">
        <f>IF(ISERROR(IF(BP97=0,IF(F97="無形・ソフトウェア",IF(ROUNDDOWN(VLOOKUP(J97,[1]償却率!$B$4:$C$77,2,FALSE)*台帳シート!M97,0)&gt;=台帳シート!BO97,台帳シート!BO97-0,ROUNDDOWN(VLOOKUP(台帳シート!J97,[1]償却率!$B$4:$C$77,2,FALSE)*台帳シート!M97,0)),IF(H97="1：リース",IF(ROUNDDOWN(VLOOKUP(J97,[1]償却率!$B$4:$C$77,2,FALSE)*台帳シート!M97,0)&gt;=台帳シート!BO97,台帳シート!BO97-0,ROUNDDOWN(VLOOKUP(台帳シート!J97,[1]償却率!$B$4:$C$77,2,FALSE)*台帳シート!M97,0)),IF(ROUNDDOWN(VLOOKUP(J97,[1]償却率!$B$4:$C$77,2,FALSE)*台帳シート!M97,0)&gt;=台帳シート!BO97,台帳シート!BO97-1,ROUNDDOWN(VLOOKUP(台帳シート!J97,[1]償却率!$B$4:$C$77,2,FALSE)*台帳シート!M97,0)))),0)),0,(IF(BP97=0,IF(F97="無形・ソフトウェア",IF(ROUNDDOWN(VLOOKUP(J97,[1]償却率!$B$4:$C$77,2,FALSE)*台帳シート!M97,0)&gt;=台帳シート!BO97,台帳シート!BO97-0,ROUNDDOWN(VLOOKUP(台帳シート!J97,[1]償却率!$B$4:$C$77,2,FALSE)*台帳シート!M97,0)),IF(H97="1：リース",IF(ROUNDDOWN(VLOOKUP(J97,[1]償却率!$B$4:$C$77,2,FALSE)*台帳シート!M97,0)&gt;=台帳シート!BO97,台帳シート!BO97-0,ROUNDDOWN(VLOOKUP(台帳シート!J97,[1]償却率!$B$4:$C$77,2,FALSE)*台帳シート!M97,0)),IF(ROUNDDOWN(VLOOKUP(J97,[1]償却率!$B$4:$C$77,2,FALSE)*台帳シート!M97,0)&gt;=台帳シート!BO97,台帳シート!BO97-1,ROUNDDOWN(VLOOKUP(台帳シート!J97,[1]償却率!$B$4:$C$77,2,FALSE)*台帳シート!M97,0)))),0)))</f>
        <v>1276349</v>
      </c>
      <c r="BS97" s="66">
        <f t="shared" si="29"/>
        <v>1276349</v>
      </c>
      <c r="BT97" s="75">
        <f t="shared" ref="BT97" si="36">+BO97+BP97-BR97</f>
        <v>11487150</v>
      </c>
      <c r="BU97" s="68"/>
    </row>
    <row r="98" spans="2:73" ht="35.1" customHeight="1" x14ac:dyDescent="0.15">
      <c r="B98" s="69" t="s">
        <v>337</v>
      </c>
      <c r="C98" s="55"/>
      <c r="D98" s="107" t="s">
        <v>271</v>
      </c>
      <c r="E98" s="78" t="s">
        <v>156</v>
      </c>
      <c r="F98" s="102" t="s">
        <v>288</v>
      </c>
      <c r="G98" s="50" t="s">
        <v>338</v>
      </c>
      <c r="H98" s="51" t="s">
        <v>80</v>
      </c>
      <c r="I98" s="50"/>
      <c r="J98" s="49">
        <v>40</v>
      </c>
      <c r="K98" s="70">
        <v>43171</v>
      </c>
      <c r="L98" s="51"/>
      <c r="M98" s="71">
        <v>18846000</v>
      </c>
      <c r="N98" s="77"/>
      <c r="O98" s="55"/>
      <c r="P98" s="55"/>
      <c r="Q98" s="55"/>
      <c r="R98" s="55" t="str">
        <f t="shared" si="20"/>
        <v>-</v>
      </c>
      <c r="S98" s="55"/>
      <c r="T98" s="55"/>
      <c r="U98" s="55"/>
      <c r="V98" s="55"/>
      <c r="W98" s="55"/>
      <c r="X98" s="55"/>
      <c r="Y98" s="55" t="str">
        <f t="shared" si="27"/>
        <v>-</v>
      </c>
      <c r="Z98" s="55"/>
      <c r="AA98" s="55"/>
      <c r="AB98" s="55"/>
      <c r="AC98" s="55"/>
      <c r="AD98" s="55"/>
      <c r="AE98" s="55"/>
      <c r="AF98" s="55"/>
      <c r="AG98" s="55"/>
      <c r="AH98" s="51" t="s">
        <v>81</v>
      </c>
      <c r="AI98" s="51"/>
      <c r="AJ98" s="51" t="s">
        <v>107</v>
      </c>
      <c r="AK98" s="51"/>
      <c r="AL98" s="51"/>
      <c r="AM98" s="51"/>
      <c r="AN98" s="51"/>
      <c r="AO98" s="51"/>
      <c r="AP98" s="51"/>
      <c r="AQ98" s="57">
        <v>1</v>
      </c>
      <c r="AR98" s="51" t="s">
        <v>251</v>
      </c>
      <c r="AS98" s="51"/>
      <c r="AT98" s="51"/>
      <c r="AU98" s="51"/>
      <c r="AV98" s="51" t="s">
        <v>100</v>
      </c>
      <c r="AW98" s="51"/>
      <c r="AX98" s="58" t="s">
        <v>86</v>
      </c>
      <c r="AY98" s="59"/>
      <c r="AZ98" s="60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72"/>
      <c r="BL98" s="73">
        <f t="shared" si="21"/>
        <v>0</v>
      </c>
      <c r="BM98" s="64">
        <f>+IF(ISERROR(ROUNDDOWN(VLOOKUP(J98,[1]償却率!$B$4:$C$82,2,FALSE)*台帳シート!M98,0)*台帳シート!BL98),0,ROUNDDOWN(VLOOKUP(台帳シート!J98,[1]償却率!$B$4:$C$82,2,FALSE)*台帳シート!M98,0)*台帳シート!BL98)</f>
        <v>0</v>
      </c>
      <c r="BN98" s="65">
        <f t="shared" si="28"/>
        <v>0</v>
      </c>
      <c r="BO98" s="74">
        <f t="shared" si="24"/>
        <v>18846000</v>
      </c>
      <c r="BP98" s="74">
        <f t="shared" si="23"/>
        <v>0</v>
      </c>
      <c r="BQ98" s="65">
        <f t="shared" si="25"/>
        <v>0</v>
      </c>
      <c r="BR98" s="65">
        <f>IF(ISERROR(IF(BP98=0,IF(F98="無形・ソフトウェア",IF(ROUNDDOWN(VLOOKUP(J98,[1]償却率!$B$4:$C$77,2,FALSE)*台帳シート!M98,0)&gt;=台帳シート!BO98,台帳シート!BO98-0,ROUNDDOWN(VLOOKUP(台帳シート!J98,[1]償却率!$B$4:$C$77,2,FALSE)*台帳シート!M98,0)),IF(H98="1：リース",IF(ROUNDDOWN(VLOOKUP(J98,[1]償却率!$B$4:$C$77,2,FALSE)*台帳シート!M98,0)&gt;=台帳シート!BO98,台帳シート!BO98-0,ROUNDDOWN(VLOOKUP(台帳シート!J98,[1]償却率!$B$4:$C$77,2,FALSE)*台帳シート!M98,0)),IF(ROUNDDOWN(VLOOKUP(J98,[1]償却率!$B$4:$C$77,2,FALSE)*台帳シート!M98,0)&gt;=台帳シート!BO98,台帳シート!BO98-1,ROUNDDOWN(VLOOKUP(台帳シート!J98,[1]償却率!$B$4:$C$77,2,FALSE)*台帳シート!M98,0)))),0)),0,(IF(BP98=0,IF(F98="無形・ソフトウェア",IF(ROUNDDOWN(VLOOKUP(J98,[1]償却率!$B$4:$C$77,2,FALSE)*台帳シート!M98,0)&gt;=台帳シート!BO98,台帳シート!BO98-0,ROUNDDOWN(VLOOKUP(台帳シート!J98,[1]償却率!$B$4:$C$77,2,FALSE)*台帳シート!M98,0)),IF(H98="1：リース",IF(ROUNDDOWN(VLOOKUP(J98,[1]償却率!$B$4:$C$77,2,FALSE)*台帳シート!M98,0)&gt;=台帳シート!BO98,台帳シート!BO98-0,ROUNDDOWN(VLOOKUP(台帳シート!J98,[1]償却率!$B$4:$C$77,2,FALSE)*台帳シート!M98,0)),IF(ROUNDDOWN(VLOOKUP(J98,[1]償却率!$B$4:$C$77,2,FALSE)*台帳シート!M98,0)&gt;=台帳シート!BO98,台帳シート!BO98-1,ROUNDDOWN(VLOOKUP(台帳シート!J98,[1]償却率!$B$4:$C$77,2,FALSE)*台帳シート!M98,0)))),0)))</f>
        <v>471150</v>
      </c>
      <c r="BS98" s="66">
        <f t="shared" si="29"/>
        <v>471150</v>
      </c>
      <c r="BT98" s="75">
        <f t="shared" si="26"/>
        <v>18374850</v>
      </c>
      <c r="BU98" s="68"/>
    </row>
    <row r="99" spans="2:73" ht="35.1" customHeight="1" x14ac:dyDescent="0.15">
      <c r="B99" s="79" t="s">
        <v>109</v>
      </c>
      <c r="C99" s="80"/>
      <c r="D99" s="116"/>
      <c r="E99" s="82"/>
      <c r="F99" s="83"/>
      <c r="G99" s="84"/>
      <c r="H99" s="80"/>
      <c r="I99" s="84"/>
      <c r="J99" s="83"/>
      <c r="K99" s="85"/>
      <c r="L99" s="80"/>
      <c r="M99" s="86">
        <f>SUM(M80:M98)</f>
        <v>1083237781</v>
      </c>
      <c r="N99" s="87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9"/>
      <c r="AR99" s="80"/>
      <c r="AS99" s="80"/>
      <c r="AT99" s="80"/>
      <c r="AU99" s="80"/>
      <c r="AV99" s="80"/>
      <c r="AW99" s="80"/>
      <c r="AX99" s="90"/>
      <c r="AY99" s="91"/>
      <c r="AZ99" s="92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93"/>
      <c r="BL99" s="79"/>
      <c r="BM99" s="94"/>
      <c r="BN99" s="94">
        <f>SUM(BN80:BN98)</f>
        <v>203571364</v>
      </c>
      <c r="BO99" s="94">
        <f t="shared" ref="BO99:BT99" si="37">SUM(BO80:BO98)</f>
        <v>879666417</v>
      </c>
      <c r="BP99" s="94">
        <f t="shared" si="37"/>
        <v>0</v>
      </c>
      <c r="BQ99" s="94">
        <f t="shared" si="37"/>
        <v>0</v>
      </c>
      <c r="BR99" s="94">
        <f t="shared" si="37"/>
        <v>93136576</v>
      </c>
      <c r="BS99" s="94">
        <f t="shared" si="37"/>
        <v>296707940</v>
      </c>
      <c r="BT99" s="96">
        <f t="shared" si="37"/>
        <v>786529841</v>
      </c>
      <c r="BU99" s="68"/>
    </row>
    <row r="100" spans="2:73" ht="35.1" customHeight="1" x14ac:dyDescent="0.15">
      <c r="B100" s="69"/>
      <c r="C100" s="55"/>
      <c r="D100" s="107"/>
      <c r="E100" s="78"/>
      <c r="F100" s="102"/>
      <c r="G100" s="50"/>
      <c r="H100" s="51"/>
      <c r="I100" s="50"/>
      <c r="J100" s="49"/>
      <c r="K100" s="70"/>
      <c r="L100" s="51"/>
      <c r="M100" s="71"/>
      <c r="N100" s="77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1"/>
      <c r="AI100" s="51"/>
      <c r="AJ100" s="51"/>
      <c r="AK100" s="51"/>
      <c r="AL100" s="51"/>
      <c r="AM100" s="51"/>
      <c r="AN100" s="51"/>
      <c r="AO100" s="51"/>
      <c r="AP100" s="51"/>
      <c r="AQ100" s="57"/>
      <c r="AR100" s="51"/>
      <c r="AS100" s="51"/>
      <c r="AT100" s="51"/>
      <c r="AU100" s="51"/>
      <c r="AV100" s="51"/>
      <c r="AW100" s="51"/>
      <c r="AX100" s="58"/>
      <c r="AY100" s="59"/>
      <c r="AZ100" s="60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72"/>
      <c r="BL100" s="73"/>
      <c r="BM100" s="64"/>
      <c r="BN100" s="65"/>
      <c r="BO100" s="74"/>
      <c r="BP100" s="74"/>
      <c r="BQ100" s="65"/>
      <c r="BR100" s="65"/>
      <c r="BS100" s="66"/>
      <c r="BT100" s="75"/>
      <c r="BU100" s="68"/>
    </row>
    <row r="101" spans="2:73" ht="35.1" customHeight="1" x14ac:dyDescent="0.15">
      <c r="B101" s="69" t="s">
        <v>339</v>
      </c>
      <c r="C101" s="55"/>
      <c r="D101" s="107" t="s">
        <v>340</v>
      </c>
      <c r="E101" s="48" t="s">
        <v>105</v>
      </c>
      <c r="F101" s="49" t="s">
        <v>341</v>
      </c>
      <c r="G101" s="50" t="s">
        <v>342</v>
      </c>
      <c r="H101" s="51" t="s">
        <v>80</v>
      </c>
      <c r="I101" s="50"/>
      <c r="J101" s="49">
        <v>8</v>
      </c>
      <c r="K101" s="70">
        <v>34838</v>
      </c>
      <c r="L101" s="51"/>
      <c r="M101" s="71">
        <v>1174200</v>
      </c>
      <c r="N101" s="77"/>
      <c r="O101" s="55"/>
      <c r="P101" s="55"/>
      <c r="Q101" s="55"/>
      <c r="R101" s="55" t="str">
        <f t="shared" si="20"/>
        <v>-</v>
      </c>
      <c r="S101" s="55"/>
      <c r="T101" s="55"/>
      <c r="U101" s="55"/>
      <c r="V101" s="55"/>
      <c r="W101" s="55"/>
      <c r="X101" s="55"/>
      <c r="Y101" s="55" t="str">
        <f t="shared" si="27"/>
        <v>-</v>
      </c>
      <c r="Z101" s="55"/>
      <c r="AA101" s="55"/>
      <c r="AB101" s="55"/>
      <c r="AC101" s="55"/>
      <c r="AD101" s="55"/>
      <c r="AE101" s="55"/>
      <c r="AF101" s="55"/>
      <c r="AG101" s="55"/>
      <c r="AH101" s="51" t="s">
        <v>81</v>
      </c>
      <c r="AI101" s="51"/>
      <c r="AJ101" s="51"/>
      <c r="AK101" s="51"/>
      <c r="AL101" s="51"/>
      <c r="AM101" s="51"/>
      <c r="AN101" s="51"/>
      <c r="AO101" s="51"/>
      <c r="AP101" s="51"/>
      <c r="AQ101" s="57">
        <v>1</v>
      </c>
      <c r="AR101" s="51" t="s">
        <v>213</v>
      </c>
      <c r="AS101" s="51"/>
      <c r="AT101" s="51"/>
      <c r="AU101" s="51"/>
      <c r="AV101" s="51" t="s">
        <v>343</v>
      </c>
      <c r="AW101" s="51"/>
      <c r="AX101" s="58" t="s">
        <v>86</v>
      </c>
      <c r="AY101" s="59"/>
      <c r="AZ101" s="60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72"/>
      <c r="BL101" s="73">
        <f t="shared" si="21"/>
        <v>22</v>
      </c>
      <c r="BM101" s="64">
        <f>+IF(ISERROR(ROUNDDOWN(VLOOKUP(J101,[1]償却率!$B$4:$C$82,2,FALSE)*台帳シート!M101,0)*台帳シート!BL101),0,ROUNDDOWN(VLOOKUP(台帳シート!J101,[1]償却率!$B$4:$C$82,2,FALSE)*台帳シート!M101,0)*台帳シート!BL101)</f>
        <v>3229050</v>
      </c>
      <c r="BN101" s="65">
        <f t="shared" si="28"/>
        <v>1174199</v>
      </c>
      <c r="BO101" s="74">
        <f t="shared" si="24"/>
        <v>1</v>
      </c>
      <c r="BP101" s="74">
        <f t="shared" si="23"/>
        <v>0</v>
      </c>
      <c r="BQ101" s="65">
        <f t="shared" si="25"/>
        <v>0</v>
      </c>
      <c r="BR101" s="65">
        <f>IF(ISERROR(IF(BP101=0,IF(F101="無形・ソフトウェア",IF(ROUNDDOWN(VLOOKUP(J101,[1]償却率!$B$4:$C$77,2,FALSE)*台帳シート!M101,0)&gt;=台帳シート!BO101,台帳シート!BO101-0,ROUNDDOWN(VLOOKUP(台帳シート!J101,[1]償却率!$B$4:$C$77,2,FALSE)*台帳シート!M101,0)),IF(H101="1：リース",IF(ROUNDDOWN(VLOOKUP(J101,[1]償却率!$B$4:$C$77,2,FALSE)*台帳シート!M101,0)&gt;=台帳シート!BO101,台帳シート!BO101-0,ROUNDDOWN(VLOOKUP(台帳シート!J101,[1]償却率!$B$4:$C$77,2,FALSE)*台帳シート!M101,0)),IF(ROUNDDOWN(VLOOKUP(J101,[1]償却率!$B$4:$C$77,2,FALSE)*台帳シート!M101,0)&gt;=台帳シート!BO101,台帳シート!BO101-1,ROUNDDOWN(VLOOKUP(台帳シート!J101,[1]償却率!$B$4:$C$77,2,FALSE)*台帳シート!M101,0)))),0)),0,(IF(BP101=0,IF(F101="無形・ソフトウェア",IF(ROUNDDOWN(VLOOKUP(J101,[1]償却率!$B$4:$C$77,2,FALSE)*台帳シート!M101,0)&gt;=台帳シート!BO101,台帳シート!BO101-0,ROUNDDOWN(VLOOKUP(台帳シート!J101,[1]償却率!$B$4:$C$77,2,FALSE)*台帳シート!M101,0)),IF(H101="1：リース",IF(ROUNDDOWN(VLOOKUP(J101,[1]償却率!$B$4:$C$77,2,FALSE)*台帳シート!M101,0)&gt;=台帳シート!BO101,台帳シート!BO101-0,ROUNDDOWN(VLOOKUP(台帳シート!J101,[1]償却率!$B$4:$C$77,2,FALSE)*台帳シート!M101,0)),IF(ROUNDDOWN(VLOOKUP(J101,[1]償却率!$B$4:$C$77,2,FALSE)*台帳シート!M101,0)&gt;=台帳シート!BO101,台帳シート!BO101-1,ROUNDDOWN(VLOOKUP(台帳シート!J101,[1]償却率!$B$4:$C$77,2,FALSE)*台帳シート!M101,0)))),0)))</f>
        <v>0</v>
      </c>
      <c r="BS101" s="66">
        <f t="shared" si="29"/>
        <v>1174199</v>
      </c>
      <c r="BT101" s="75">
        <f t="shared" si="26"/>
        <v>1</v>
      </c>
      <c r="BU101" s="68"/>
    </row>
    <row r="102" spans="2:73" ht="35.1" customHeight="1" x14ac:dyDescent="0.15">
      <c r="B102" s="69" t="s">
        <v>344</v>
      </c>
      <c r="C102" s="55"/>
      <c r="D102" s="107" t="s">
        <v>340</v>
      </c>
      <c r="E102" s="48" t="s">
        <v>105</v>
      </c>
      <c r="F102" s="49" t="s">
        <v>341</v>
      </c>
      <c r="G102" s="50" t="s">
        <v>345</v>
      </c>
      <c r="H102" s="51" t="s">
        <v>80</v>
      </c>
      <c r="I102" s="50"/>
      <c r="J102" s="49">
        <v>5</v>
      </c>
      <c r="K102" s="70">
        <v>38807</v>
      </c>
      <c r="L102" s="51"/>
      <c r="M102" s="71">
        <v>14700000</v>
      </c>
      <c r="N102" s="77"/>
      <c r="O102" s="104">
        <v>43555</v>
      </c>
      <c r="P102" s="55"/>
      <c r="Q102" s="55"/>
      <c r="R102" s="55" t="str">
        <f t="shared" si="20"/>
        <v>-</v>
      </c>
      <c r="S102" s="55"/>
      <c r="T102" s="55"/>
      <c r="U102" s="55"/>
      <c r="V102" s="55"/>
      <c r="W102" s="55"/>
      <c r="X102" s="55"/>
      <c r="Y102" s="55">
        <f t="shared" si="27"/>
        <v>-1</v>
      </c>
      <c r="Z102" s="55"/>
      <c r="AA102" s="55"/>
      <c r="AB102" s="55"/>
      <c r="AC102" s="55"/>
      <c r="AD102" s="55"/>
      <c r="AE102" s="55"/>
      <c r="AF102" s="55"/>
      <c r="AG102" s="55"/>
      <c r="AH102" s="51" t="s">
        <v>81</v>
      </c>
      <c r="AI102" s="51"/>
      <c r="AJ102" s="51"/>
      <c r="AK102" s="51"/>
      <c r="AL102" s="51"/>
      <c r="AM102" s="51"/>
      <c r="AN102" s="51"/>
      <c r="AO102" s="51"/>
      <c r="AP102" s="51"/>
      <c r="AQ102" s="57">
        <v>1</v>
      </c>
      <c r="AR102" s="51" t="s">
        <v>213</v>
      </c>
      <c r="AS102" s="51"/>
      <c r="AT102" s="51"/>
      <c r="AU102" s="51"/>
      <c r="AV102" s="51" t="s">
        <v>343</v>
      </c>
      <c r="AW102" s="51"/>
      <c r="AX102" s="58" t="s">
        <v>86</v>
      </c>
      <c r="AY102" s="59"/>
      <c r="AZ102" s="60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72"/>
      <c r="BL102" s="73">
        <f t="shared" si="21"/>
        <v>12</v>
      </c>
      <c r="BM102" s="64">
        <f>+IF(ISERROR(ROUNDDOWN(VLOOKUP(J102,[1]償却率!$B$4:$C$82,2,FALSE)*台帳シート!M102,0)*台帳シート!BL102),0,ROUNDDOWN(VLOOKUP(台帳シート!J102,[1]償却率!$B$4:$C$82,2,FALSE)*台帳シート!M102,0)*台帳シート!BL102)</f>
        <v>35280000</v>
      </c>
      <c r="BN102" s="65">
        <f t="shared" si="28"/>
        <v>14699999</v>
      </c>
      <c r="BO102" s="74">
        <f t="shared" si="24"/>
        <v>1</v>
      </c>
      <c r="BP102" s="74">
        <f t="shared" si="23"/>
        <v>-1</v>
      </c>
      <c r="BQ102" s="65">
        <f t="shared" si="25"/>
        <v>-14700000</v>
      </c>
      <c r="BR102" s="65">
        <f>IF(ISERROR(IF(BP102=0,IF(F102="無形・ソフトウェア",IF(ROUNDDOWN(VLOOKUP(J102,[1]償却率!$B$4:$C$77,2,FALSE)*台帳シート!M102,0)&gt;=台帳シート!BO102,台帳シート!BO102-0,ROUNDDOWN(VLOOKUP(台帳シート!J102,[1]償却率!$B$4:$C$77,2,FALSE)*台帳シート!M102,0)),IF(H102="1：リース",IF(ROUNDDOWN(VLOOKUP(J102,[1]償却率!$B$4:$C$77,2,FALSE)*台帳シート!M102,0)&gt;=台帳シート!BO102,台帳シート!BO102-0,ROUNDDOWN(VLOOKUP(台帳シート!J102,[1]償却率!$B$4:$C$77,2,FALSE)*台帳シート!M102,0)),IF(ROUNDDOWN(VLOOKUP(J102,[1]償却率!$B$4:$C$77,2,FALSE)*台帳シート!M102,0)&gt;=台帳シート!BO102,台帳シート!BO102-1,ROUNDDOWN(VLOOKUP(台帳シート!J102,[1]償却率!$B$4:$C$77,2,FALSE)*台帳シート!M102,0)))),0)),0,(IF(BP102=0,IF(F102="無形・ソフトウェア",IF(ROUNDDOWN(VLOOKUP(J102,[1]償却率!$B$4:$C$77,2,FALSE)*台帳シート!M102,0)&gt;=台帳シート!BO102,台帳シート!BO102-0,ROUNDDOWN(VLOOKUP(台帳シート!J102,[1]償却率!$B$4:$C$77,2,FALSE)*台帳シート!M102,0)),IF(H102="1：リース",IF(ROUNDDOWN(VLOOKUP(J102,[1]償却率!$B$4:$C$77,2,FALSE)*台帳シート!M102,0)&gt;=台帳シート!BO102,台帳シート!BO102-0,ROUNDDOWN(VLOOKUP(台帳シート!J102,[1]償却率!$B$4:$C$77,2,FALSE)*台帳シート!M102,0)),IF(ROUNDDOWN(VLOOKUP(J102,[1]償却率!$B$4:$C$77,2,FALSE)*台帳シート!M102,0)&gt;=台帳シート!BO102,台帳シート!BO102-1,ROUNDDOWN(VLOOKUP(台帳シート!J102,[1]償却率!$B$4:$C$77,2,FALSE)*台帳シート!M102,0)))),0)))</f>
        <v>0</v>
      </c>
      <c r="BS102" s="66">
        <f>BN102+BQ102+BR102-BP102</f>
        <v>0</v>
      </c>
      <c r="BT102" s="75">
        <f t="shared" si="26"/>
        <v>0</v>
      </c>
      <c r="BU102" s="68"/>
    </row>
    <row r="103" spans="2:73" ht="35.1" customHeight="1" x14ac:dyDescent="0.15">
      <c r="B103" s="69" t="s">
        <v>346</v>
      </c>
      <c r="C103" s="55"/>
      <c r="D103" s="107" t="s">
        <v>340</v>
      </c>
      <c r="E103" s="48" t="s">
        <v>105</v>
      </c>
      <c r="F103" s="49" t="s">
        <v>341</v>
      </c>
      <c r="G103" s="50" t="s">
        <v>347</v>
      </c>
      <c r="H103" s="51" t="s">
        <v>80</v>
      </c>
      <c r="I103" s="50"/>
      <c r="J103" s="49">
        <v>5</v>
      </c>
      <c r="K103" s="70">
        <v>38743</v>
      </c>
      <c r="L103" s="51"/>
      <c r="M103" s="71">
        <v>3528000</v>
      </c>
      <c r="N103" s="77"/>
      <c r="O103" s="104">
        <v>43555</v>
      </c>
      <c r="P103" s="55"/>
      <c r="Q103" s="55"/>
      <c r="R103" s="55" t="str">
        <f t="shared" si="20"/>
        <v>-</v>
      </c>
      <c r="S103" s="55"/>
      <c r="T103" s="55"/>
      <c r="U103" s="55"/>
      <c r="V103" s="55"/>
      <c r="W103" s="55"/>
      <c r="X103" s="55"/>
      <c r="Y103" s="55">
        <f t="shared" si="27"/>
        <v>-1</v>
      </c>
      <c r="Z103" s="55"/>
      <c r="AA103" s="55"/>
      <c r="AB103" s="55"/>
      <c r="AC103" s="55"/>
      <c r="AD103" s="55"/>
      <c r="AE103" s="55"/>
      <c r="AF103" s="55"/>
      <c r="AG103" s="55"/>
      <c r="AH103" s="51" t="s">
        <v>81</v>
      </c>
      <c r="AI103" s="51"/>
      <c r="AJ103" s="51"/>
      <c r="AK103" s="51"/>
      <c r="AL103" s="51"/>
      <c r="AM103" s="51"/>
      <c r="AN103" s="51"/>
      <c r="AO103" s="51"/>
      <c r="AP103" s="51"/>
      <c r="AQ103" s="57">
        <v>1</v>
      </c>
      <c r="AR103" s="51" t="s">
        <v>213</v>
      </c>
      <c r="AS103" s="51"/>
      <c r="AT103" s="51"/>
      <c r="AU103" s="51"/>
      <c r="AV103" s="51" t="s">
        <v>343</v>
      </c>
      <c r="AW103" s="51"/>
      <c r="AX103" s="58" t="s">
        <v>86</v>
      </c>
      <c r="AY103" s="59"/>
      <c r="AZ103" s="60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72"/>
      <c r="BL103" s="73">
        <f t="shared" si="21"/>
        <v>12</v>
      </c>
      <c r="BM103" s="64">
        <f>+IF(ISERROR(ROUNDDOWN(VLOOKUP(J103,[1]償却率!$B$4:$C$82,2,FALSE)*台帳シート!M103,0)*台帳シート!BL103),0,ROUNDDOWN(VLOOKUP(台帳シート!J103,[1]償却率!$B$4:$C$82,2,FALSE)*台帳シート!M103,0)*台帳シート!BL103)</f>
        <v>8467200</v>
      </c>
      <c r="BN103" s="65">
        <f t="shared" si="28"/>
        <v>3527999</v>
      </c>
      <c r="BO103" s="74">
        <f t="shared" si="24"/>
        <v>1</v>
      </c>
      <c r="BP103" s="74">
        <f t="shared" si="23"/>
        <v>-1</v>
      </c>
      <c r="BQ103" s="65">
        <f t="shared" si="25"/>
        <v>-3528000</v>
      </c>
      <c r="BR103" s="65">
        <f>IF(ISERROR(IF(BP103=0,IF(F103="無形・ソフトウェア",IF(ROUNDDOWN(VLOOKUP(J103,[1]償却率!$B$4:$C$77,2,FALSE)*台帳シート!M103,0)&gt;=台帳シート!BO103,台帳シート!BO103-0,ROUNDDOWN(VLOOKUP(台帳シート!J103,[1]償却率!$B$4:$C$77,2,FALSE)*台帳シート!M103,0)),IF(H103="1：リース",IF(ROUNDDOWN(VLOOKUP(J103,[1]償却率!$B$4:$C$77,2,FALSE)*台帳シート!M103,0)&gt;=台帳シート!BO103,台帳シート!BO103-0,ROUNDDOWN(VLOOKUP(台帳シート!J103,[1]償却率!$B$4:$C$77,2,FALSE)*台帳シート!M103,0)),IF(ROUNDDOWN(VLOOKUP(J103,[1]償却率!$B$4:$C$77,2,FALSE)*台帳シート!M103,0)&gt;=台帳シート!BO103,台帳シート!BO103-1,ROUNDDOWN(VLOOKUP(台帳シート!J103,[1]償却率!$B$4:$C$77,2,FALSE)*台帳シート!M103,0)))),0)),0,(IF(BP103=0,IF(F103="無形・ソフトウェア",IF(ROUNDDOWN(VLOOKUP(J103,[1]償却率!$B$4:$C$77,2,FALSE)*台帳シート!M103,0)&gt;=台帳シート!BO103,台帳シート!BO103-0,ROUNDDOWN(VLOOKUP(台帳シート!J103,[1]償却率!$B$4:$C$77,2,FALSE)*台帳シート!M103,0)),IF(H103="1：リース",IF(ROUNDDOWN(VLOOKUP(J103,[1]償却率!$B$4:$C$77,2,FALSE)*台帳シート!M103,0)&gt;=台帳シート!BO103,台帳シート!BO103-0,ROUNDDOWN(VLOOKUP(台帳シート!J103,[1]償却率!$B$4:$C$77,2,FALSE)*台帳シート!M103,0)),IF(ROUNDDOWN(VLOOKUP(J103,[1]償却率!$B$4:$C$77,2,FALSE)*台帳シート!M103,0)&gt;=台帳シート!BO103,台帳シート!BO103-1,ROUNDDOWN(VLOOKUP(台帳シート!J103,[1]償却率!$B$4:$C$77,2,FALSE)*台帳シート!M103,0)))),0)))</f>
        <v>0</v>
      </c>
      <c r="BS103" s="66">
        <f>BN103+BQ103+BR103-BP103</f>
        <v>0</v>
      </c>
      <c r="BT103" s="75">
        <f t="shared" si="26"/>
        <v>0</v>
      </c>
      <c r="BU103" s="68"/>
    </row>
    <row r="104" spans="2:73" ht="35.1" customHeight="1" x14ac:dyDescent="0.15">
      <c r="B104" s="69" t="s">
        <v>348</v>
      </c>
      <c r="C104" s="55"/>
      <c r="D104" s="107" t="s">
        <v>349</v>
      </c>
      <c r="E104" s="48" t="s">
        <v>77</v>
      </c>
      <c r="F104" s="49" t="s">
        <v>341</v>
      </c>
      <c r="G104" s="50" t="s">
        <v>350</v>
      </c>
      <c r="H104" s="51" t="s">
        <v>80</v>
      </c>
      <c r="I104" s="50"/>
      <c r="J104" s="49">
        <v>6</v>
      </c>
      <c r="K104" s="70">
        <v>38114</v>
      </c>
      <c r="L104" s="51"/>
      <c r="M104" s="71">
        <v>1248512</v>
      </c>
      <c r="N104" s="77"/>
      <c r="O104" s="104"/>
      <c r="P104" s="55"/>
      <c r="Q104" s="55"/>
      <c r="R104" s="55" t="str">
        <f t="shared" si="20"/>
        <v>-</v>
      </c>
      <c r="S104" s="55"/>
      <c r="T104" s="55"/>
      <c r="U104" s="55"/>
      <c r="V104" s="55"/>
      <c r="W104" s="55"/>
      <c r="X104" s="55"/>
      <c r="Y104" s="55" t="str">
        <f t="shared" si="27"/>
        <v>-</v>
      </c>
      <c r="Z104" s="55"/>
      <c r="AA104" s="55"/>
      <c r="AB104" s="55"/>
      <c r="AC104" s="55"/>
      <c r="AD104" s="55"/>
      <c r="AE104" s="55"/>
      <c r="AF104" s="55"/>
      <c r="AG104" s="55"/>
      <c r="AH104" s="51" t="s">
        <v>81</v>
      </c>
      <c r="AI104" s="51"/>
      <c r="AJ104" s="51"/>
      <c r="AK104" s="51"/>
      <c r="AL104" s="51"/>
      <c r="AM104" s="51"/>
      <c r="AN104" s="51"/>
      <c r="AO104" s="51"/>
      <c r="AP104" s="51"/>
      <c r="AQ104" s="57">
        <v>1</v>
      </c>
      <c r="AR104" s="51" t="s">
        <v>351</v>
      </c>
      <c r="AS104" s="51"/>
      <c r="AT104" s="51"/>
      <c r="AU104" s="51"/>
      <c r="AV104" s="51" t="s">
        <v>85</v>
      </c>
      <c r="AW104" s="51"/>
      <c r="AX104" s="58" t="s">
        <v>86</v>
      </c>
      <c r="AY104" s="59"/>
      <c r="AZ104" s="60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72"/>
      <c r="BL104" s="73">
        <f t="shared" si="21"/>
        <v>13</v>
      </c>
      <c r="BM104" s="64">
        <f>+IF(ISERROR(ROUNDDOWN(VLOOKUP(J104,[1]償却率!$B$4:$C$82,2,FALSE)*台帳シート!M104,0)*台帳シート!BL104),0,ROUNDDOWN(VLOOKUP(台帳シート!J104,[1]償却率!$B$4:$C$82,2,FALSE)*台帳シート!M104,0)*台帳シート!BL104)</f>
        <v>2710513</v>
      </c>
      <c r="BN104" s="65">
        <f t="shared" si="28"/>
        <v>1248511</v>
      </c>
      <c r="BO104" s="74">
        <f t="shared" si="24"/>
        <v>1</v>
      </c>
      <c r="BP104" s="74">
        <f t="shared" si="23"/>
        <v>0</v>
      </c>
      <c r="BQ104" s="65">
        <f>IF(BP104&lt;0,-BN104+BP104,0)</f>
        <v>0</v>
      </c>
      <c r="BR104" s="65">
        <f>IF(ISERROR(IF(BP104=0,IF(F104="無形・ソフトウェア",IF(ROUNDDOWN(VLOOKUP(J104,[1]償却率!$B$4:$C$77,2,FALSE)*台帳シート!M104,0)&gt;=台帳シート!BO104,台帳シート!BO104-0,ROUNDDOWN(VLOOKUP(台帳シート!J104,[1]償却率!$B$4:$C$77,2,FALSE)*台帳シート!M104,0)),IF(H104="1：リース",IF(ROUNDDOWN(VLOOKUP(J104,[1]償却率!$B$4:$C$77,2,FALSE)*台帳シート!M104,0)&gt;=台帳シート!BO104,台帳シート!BO104-0,ROUNDDOWN(VLOOKUP(台帳シート!J104,[1]償却率!$B$4:$C$77,2,FALSE)*台帳シート!M104,0)),IF(ROUNDDOWN(VLOOKUP(J104,[1]償却率!$B$4:$C$77,2,FALSE)*台帳シート!M104,0)&gt;=台帳シート!BO104,台帳シート!BO104-1,ROUNDDOWN(VLOOKUP(台帳シート!J104,[1]償却率!$B$4:$C$77,2,FALSE)*台帳シート!M104,0)))),0)),0,(IF(BP104=0,IF(F104="無形・ソフトウェア",IF(ROUNDDOWN(VLOOKUP(J104,[1]償却率!$B$4:$C$77,2,FALSE)*台帳シート!M104,0)&gt;=台帳シート!BO104,台帳シート!BO104-0,ROUNDDOWN(VLOOKUP(台帳シート!J104,[1]償却率!$B$4:$C$77,2,FALSE)*台帳シート!M104,0)),IF(H104="1：リース",IF(ROUNDDOWN(VLOOKUP(J104,[1]償却率!$B$4:$C$77,2,FALSE)*台帳シート!M104,0)&gt;=台帳シート!BO104,台帳シート!BO104-0,ROUNDDOWN(VLOOKUP(台帳シート!J104,[1]償却率!$B$4:$C$77,2,FALSE)*台帳シート!M104,0)),IF(ROUNDDOWN(VLOOKUP(J104,[1]償却率!$B$4:$C$77,2,FALSE)*台帳シート!M104,0)&gt;=台帳シート!BO104,台帳シート!BO104-1,ROUNDDOWN(VLOOKUP(台帳シート!J104,[1]償却率!$B$4:$C$77,2,FALSE)*台帳シート!M104,0)))),0)))</f>
        <v>0</v>
      </c>
      <c r="BS104" s="66">
        <f t="shared" si="29"/>
        <v>1248511</v>
      </c>
      <c r="BT104" s="75">
        <f t="shared" si="26"/>
        <v>1</v>
      </c>
      <c r="BU104" s="68"/>
    </row>
    <row r="105" spans="2:73" ht="35.1" customHeight="1" x14ac:dyDescent="0.15">
      <c r="B105" s="69" t="s">
        <v>352</v>
      </c>
      <c r="C105" s="55"/>
      <c r="D105" s="47" t="s">
        <v>349</v>
      </c>
      <c r="E105" s="48" t="s">
        <v>77</v>
      </c>
      <c r="F105" s="49" t="s">
        <v>341</v>
      </c>
      <c r="G105" s="50" t="s">
        <v>353</v>
      </c>
      <c r="H105" s="51" t="s">
        <v>80</v>
      </c>
      <c r="I105" s="50"/>
      <c r="J105" s="49">
        <v>4</v>
      </c>
      <c r="K105" s="70">
        <v>37649</v>
      </c>
      <c r="L105" s="51"/>
      <c r="M105" s="71">
        <v>1207500</v>
      </c>
      <c r="N105" s="77"/>
      <c r="O105" s="104"/>
      <c r="P105" s="55"/>
      <c r="Q105" s="55"/>
      <c r="R105" s="55" t="str">
        <f t="shared" si="20"/>
        <v>-</v>
      </c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1" t="s">
        <v>81</v>
      </c>
      <c r="AI105" s="51"/>
      <c r="AJ105" s="51"/>
      <c r="AK105" s="51"/>
      <c r="AL105" s="51"/>
      <c r="AM105" s="51"/>
      <c r="AN105" s="51"/>
      <c r="AO105" s="51"/>
      <c r="AP105" s="51"/>
      <c r="AQ105" s="57">
        <v>1</v>
      </c>
      <c r="AR105" s="51" t="s">
        <v>351</v>
      </c>
      <c r="AS105" s="51"/>
      <c r="AT105" s="51"/>
      <c r="AU105" s="51"/>
      <c r="AV105" s="51" t="s">
        <v>85</v>
      </c>
      <c r="AW105" s="51"/>
      <c r="AX105" s="58" t="s">
        <v>86</v>
      </c>
      <c r="AY105" s="59"/>
      <c r="AZ105" s="60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72"/>
      <c r="BL105" s="73">
        <f t="shared" si="21"/>
        <v>15</v>
      </c>
      <c r="BM105" s="64">
        <f>+IF(ISERROR(ROUNDDOWN(VLOOKUP(J105,[1]償却率!$B$4:$C$82,2,FALSE)*台帳シート!M105,0)*台帳シート!BL105),0,ROUNDDOWN(VLOOKUP(台帳シート!J105,[1]償却率!$B$4:$C$82,2,FALSE)*台帳シート!M105,0)*台帳シート!BL105)</f>
        <v>4528125</v>
      </c>
      <c r="BN105" s="65">
        <f t="shared" si="28"/>
        <v>1207499</v>
      </c>
      <c r="BO105" s="74">
        <f t="shared" si="24"/>
        <v>1</v>
      </c>
      <c r="BP105" s="74">
        <f t="shared" si="23"/>
        <v>0</v>
      </c>
      <c r="BQ105" s="65">
        <f t="shared" ref="BQ105:BQ168" si="38">IF(BP105&lt;0,-BN105+BP105,0)</f>
        <v>0</v>
      </c>
      <c r="BR105" s="65">
        <f>IF(ISERROR(IF(BP105=0,IF(F105="無形・ソフトウェア",IF(ROUNDDOWN(VLOOKUP(J105,[1]償却率!$B$4:$C$77,2,FALSE)*台帳シート!M105,0)&gt;=台帳シート!BO105,台帳シート!BO105-0,ROUNDDOWN(VLOOKUP(台帳シート!J105,[1]償却率!$B$4:$C$77,2,FALSE)*台帳シート!M105,0)),IF(H105="1：リース",IF(ROUNDDOWN(VLOOKUP(J105,[1]償却率!$B$4:$C$77,2,FALSE)*台帳シート!M105,0)&gt;=台帳シート!BO105,台帳シート!BO105-0,ROUNDDOWN(VLOOKUP(台帳シート!J105,[1]償却率!$B$4:$C$77,2,FALSE)*台帳シート!M105,0)),IF(ROUNDDOWN(VLOOKUP(J105,[1]償却率!$B$4:$C$77,2,FALSE)*台帳シート!M105,0)&gt;=台帳シート!BO105,台帳シート!BO105-1,ROUNDDOWN(VLOOKUP(台帳シート!J105,[1]償却率!$B$4:$C$77,2,FALSE)*台帳シート!M105,0)))),0)),0,(IF(BP105=0,IF(F105="無形・ソフトウェア",IF(ROUNDDOWN(VLOOKUP(J105,[1]償却率!$B$4:$C$77,2,FALSE)*台帳シート!M105,0)&gt;=台帳シート!BO105,台帳シート!BO105-0,ROUNDDOWN(VLOOKUP(台帳シート!J105,[1]償却率!$B$4:$C$77,2,FALSE)*台帳シート!M105,0)),IF(H105="1：リース",IF(ROUNDDOWN(VLOOKUP(J105,[1]償却率!$B$4:$C$77,2,FALSE)*台帳シート!M105,0)&gt;=台帳シート!BO105,台帳シート!BO105-0,ROUNDDOWN(VLOOKUP(台帳シート!J105,[1]償却率!$B$4:$C$77,2,FALSE)*台帳シート!M105,0)),IF(ROUNDDOWN(VLOOKUP(J105,[1]償却率!$B$4:$C$77,2,FALSE)*台帳シート!M105,0)&gt;=台帳シート!BO105,台帳シート!BO105-1,ROUNDDOWN(VLOOKUP(台帳シート!J105,[1]償却率!$B$4:$C$77,2,FALSE)*台帳シート!M105,0)))),0)))</f>
        <v>0</v>
      </c>
      <c r="BS105" s="66">
        <f t="shared" si="29"/>
        <v>1207499</v>
      </c>
      <c r="BT105" s="75">
        <f t="shared" si="26"/>
        <v>1</v>
      </c>
      <c r="BU105" s="68"/>
    </row>
    <row r="106" spans="2:73" ht="35.1" customHeight="1" x14ac:dyDescent="0.15">
      <c r="B106" s="69" t="s">
        <v>354</v>
      </c>
      <c r="C106" s="55"/>
      <c r="D106" s="47" t="s">
        <v>349</v>
      </c>
      <c r="E106" s="48" t="s">
        <v>77</v>
      </c>
      <c r="F106" s="49" t="s">
        <v>341</v>
      </c>
      <c r="G106" s="50" t="s">
        <v>355</v>
      </c>
      <c r="H106" s="51" t="s">
        <v>80</v>
      </c>
      <c r="I106" s="50"/>
      <c r="J106" s="49">
        <v>4</v>
      </c>
      <c r="K106" s="70">
        <v>38442</v>
      </c>
      <c r="L106" s="51"/>
      <c r="M106" s="71">
        <v>52500</v>
      </c>
      <c r="N106" s="77"/>
      <c r="O106" s="104"/>
      <c r="P106" s="55"/>
      <c r="Q106" s="55"/>
      <c r="R106" s="55" t="str">
        <f t="shared" si="20"/>
        <v>-</v>
      </c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1" t="s">
        <v>81</v>
      </c>
      <c r="AI106" s="51"/>
      <c r="AJ106" s="51"/>
      <c r="AK106" s="51"/>
      <c r="AL106" s="51"/>
      <c r="AM106" s="51"/>
      <c r="AN106" s="51"/>
      <c r="AO106" s="51"/>
      <c r="AP106" s="51"/>
      <c r="AQ106" s="57">
        <v>1</v>
      </c>
      <c r="AR106" s="51" t="s">
        <v>351</v>
      </c>
      <c r="AS106" s="51"/>
      <c r="AT106" s="51"/>
      <c r="AU106" s="51"/>
      <c r="AV106" s="51" t="s">
        <v>85</v>
      </c>
      <c r="AW106" s="51"/>
      <c r="AX106" s="58" t="s">
        <v>86</v>
      </c>
      <c r="AY106" s="59"/>
      <c r="AZ106" s="60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72"/>
      <c r="BL106" s="73">
        <f t="shared" si="21"/>
        <v>13</v>
      </c>
      <c r="BM106" s="64">
        <f>+IF(ISERROR(ROUNDDOWN(VLOOKUP(J106,[1]償却率!$B$4:$C$82,2,FALSE)*台帳シート!M106,0)*台帳シート!BL106),0,ROUNDDOWN(VLOOKUP(台帳シート!J106,[1]償却率!$B$4:$C$82,2,FALSE)*台帳シート!M106,0)*台帳シート!BL106)</f>
        <v>170625</v>
      </c>
      <c r="BN106" s="65">
        <f t="shared" si="28"/>
        <v>52499</v>
      </c>
      <c r="BO106" s="74">
        <f t="shared" si="24"/>
        <v>1</v>
      </c>
      <c r="BP106" s="74">
        <f t="shared" si="23"/>
        <v>0</v>
      </c>
      <c r="BQ106" s="65">
        <f t="shared" si="38"/>
        <v>0</v>
      </c>
      <c r="BR106" s="65">
        <f>IF(ISERROR(IF(BP106=0,IF(F106="無形・ソフトウェア",IF(ROUNDDOWN(VLOOKUP(J106,[1]償却率!$B$4:$C$77,2,FALSE)*台帳シート!M106,0)&gt;=台帳シート!BO106,台帳シート!BO106-0,ROUNDDOWN(VLOOKUP(台帳シート!J106,[1]償却率!$B$4:$C$77,2,FALSE)*台帳シート!M106,0)),IF(H106="1：リース",IF(ROUNDDOWN(VLOOKUP(J106,[1]償却率!$B$4:$C$77,2,FALSE)*台帳シート!M106,0)&gt;=台帳シート!BO106,台帳シート!BO106-0,ROUNDDOWN(VLOOKUP(台帳シート!J106,[1]償却率!$B$4:$C$77,2,FALSE)*台帳シート!M106,0)),IF(ROUNDDOWN(VLOOKUP(J106,[1]償却率!$B$4:$C$77,2,FALSE)*台帳シート!M106,0)&gt;=台帳シート!BO106,台帳シート!BO106-1,ROUNDDOWN(VLOOKUP(台帳シート!J106,[1]償却率!$B$4:$C$77,2,FALSE)*台帳シート!M106,0)))),0)),0,(IF(BP106=0,IF(F106="無形・ソフトウェア",IF(ROUNDDOWN(VLOOKUP(J106,[1]償却率!$B$4:$C$77,2,FALSE)*台帳シート!M106,0)&gt;=台帳シート!BO106,台帳シート!BO106-0,ROUNDDOWN(VLOOKUP(台帳シート!J106,[1]償却率!$B$4:$C$77,2,FALSE)*台帳シート!M106,0)),IF(H106="1：リース",IF(ROUNDDOWN(VLOOKUP(J106,[1]償却率!$B$4:$C$77,2,FALSE)*台帳シート!M106,0)&gt;=台帳シート!BO106,台帳シート!BO106-0,ROUNDDOWN(VLOOKUP(台帳シート!J106,[1]償却率!$B$4:$C$77,2,FALSE)*台帳シート!M106,0)),IF(ROUNDDOWN(VLOOKUP(J106,[1]償却率!$B$4:$C$77,2,FALSE)*台帳シート!M106,0)&gt;=台帳シート!BO106,台帳シート!BO106-1,ROUNDDOWN(VLOOKUP(台帳シート!J106,[1]償却率!$B$4:$C$77,2,FALSE)*台帳シート!M106,0)))),0)))</f>
        <v>0</v>
      </c>
      <c r="BS106" s="66">
        <f t="shared" si="29"/>
        <v>52499</v>
      </c>
      <c r="BT106" s="75">
        <f t="shared" si="26"/>
        <v>1</v>
      </c>
      <c r="BU106" s="68"/>
    </row>
    <row r="107" spans="2:73" ht="35.1" customHeight="1" x14ac:dyDescent="0.15">
      <c r="B107" s="69" t="s">
        <v>356</v>
      </c>
      <c r="C107" s="55"/>
      <c r="D107" s="47" t="s">
        <v>349</v>
      </c>
      <c r="E107" s="48" t="s">
        <v>77</v>
      </c>
      <c r="F107" s="49" t="s">
        <v>341</v>
      </c>
      <c r="G107" s="50" t="s">
        <v>357</v>
      </c>
      <c r="H107" s="51" t="s">
        <v>80</v>
      </c>
      <c r="I107" s="50"/>
      <c r="J107" s="49">
        <v>4</v>
      </c>
      <c r="K107" s="70">
        <v>36600</v>
      </c>
      <c r="L107" s="51"/>
      <c r="M107" s="71">
        <v>1449000</v>
      </c>
      <c r="N107" s="77"/>
      <c r="O107" s="104"/>
      <c r="P107" s="55"/>
      <c r="Q107" s="55"/>
      <c r="R107" s="55" t="str">
        <f t="shared" si="20"/>
        <v>-</v>
      </c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1" t="s">
        <v>81</v>
      </c>
      <c r="AI107" s="51"/>
      <c r="AJ107" s="51"/>
      <c r="AK107" s="51"/>
      <c r="AL107" s="51"/>
      <c r="AM107" s="51"/>
      <c r="AN107" s="51"/>
      <c r="AO107" s="51"/>
      <c r="AP107" s="51"/>
      <c r="AQ107" s="57">
        <v>1</v>
      </c>
      <c r="AR107" s="51" t="s">
        <v>351</v>
      </c>
      <c r="AS107" s="51"/>
      <c r="AT107" s="51"/>
      <c r="AU107" s="51"/>
      <c r="AV107" s="51" t="s">
        <v>85</v>
      </c>
      <c r="AW107" s="51"/>
      <c r="AX107" s="58" t="s">
        <v>86</v>
      </c>
      <c r="AY107" s="59"/>
      <c r="AZ107" s="60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72"/>
      <c r="BL107" s="73">
        <f t="shared" si="21"/>
        <v>18</v>
      </c>
      <c r="BM107" s="64">
        <f>+IF(ISERROR(ROUNDDOWN(VLOOKUP(J107,[1]償却率!$B$4:$C$82,2,FALSE)*台帳シート!M107,0)*台帳シート!BL107),0,ROUNDDOWN(VLOOKUP(台帳シート!J107,[1]償却率!$B$4:$C$82,2,FALSE)*台帳シート!M107,0)*台帳シート!BL107)</f>
        <v>6520500</v>
      </c>
      <c r="BN107" s="65">
        <f t="shared" si="28"/>
        <v>1448999</v>
      </c>
      <c r="BO107" s="74">
        <f t="shared" si="24"/>
        <v>1</v>
      </c>
      <c r="BP107" s="74">
        <f t="shared" si="23"/>
        <v>0</v>
      </c>
      <c r="BQ107" s="65">
        <f t="shared" si="38"/>
        <v>0</v>
      </c>
      <c r="BR107" s="65">
        <f>IF(ISERROR(IF(BP107=0,IF(F107="無形・ソフトウェア",IF(ROUNDDOWN(VLOOKUP(J107,[1]償却率!$B$4:$C$77,2,FALSE)*台帳シート!M107,0)&gt;=台帳シート!BO107,台帳シート!BO107-0,ROUNDDOWN(VLOOKUP(台帳シート!J107,[1]償却率!$B$4:$C$77,2,FALSE)*台帳シート!M107,0)),IF(H107="1：リース",IF(ROUNDDOWN(VLOOKUP(J107,[1]償却率!$B$4:$C$77,2,FALSE)*台帳シート!M107,0)&gt;=台帳シート!BO107,台帳シート!BO107-0,ROUNDDOWN(VLOOKUP(台帳シート!J107,[1]償却率!$B$4:$C$77,2,FALSE)*台帳シート!M107,0)),IF(ROUNDDOWN(VLOOKUP(J107,[1]償却率!$B$4:$C$77,2,FALSE)*台帳シート!M107,0)&gt;=台帳シート!BO107,台帳シート!BO107-1,ROUNDDOWN(VLOOKUP(台帳シート!J107,[1]償却率!$B$4:$C$77,2,FALSE)*台帳シート!M107,0)))),0)),0,(IF(BP107=0,IF(F107="無形・ソフトウェア",IF(ROUNDDOWN(VLOOKUP(J107,[1]償却率!$B$4:$C$77,2,FALSE)*台帳シート!M107,0)&gt;=台帳シート!BO107,台帳シート!BO107-0,ROUNDDOWN(VLOOKUP(台帳シート!J107,[1]償却率!$B$4:$C$77,2,FALSE)*台帳シート!M107,0)),IF(H107="1：リース",IF(ROUNDDOWN(VLOOKUP(J107,[1]償却率!$B$4:$C$77,2,FALSE)*台帳シート!M107,0)&gt;=台帳シート!BO107,台帳シート!BO107-0,ROUNDDOWN(VLOOKUP(台帳シート!J107,[1]償却率!$B$4:$C$77,2,FALSE)*台帳シート!M107,0)),IF(ROUNDDOWN(VLOOKUP(J107,[1]償却率!$B$4:$C$77,2,FALSE)*台帳シート!M107,0)&gt;=台帳シート!BO107,台帳シート!BO107-1,ROUNDDOWN(VLOOKUP(台帳シート!J107,[1]償却率!$B$4:$C$77,2,FALSE)*台帳シート!M107,0)))),0)))</f>
        <v>0</v>
      </c>
      <c r="BS107" s="66">
        <f t="shared" si="29"/>
        <v>1448999</v>
      </c>
      <c r="BT107" s="75">
        <f t="shared" si="26"/>
        <v>1</v>
      </c>
      <c r="BU107" s="68"/>
    </row>
    <row r="108" spans="2:73" ht="35.1" customHeight="1" x14ac:dyDescent="0.15">
      <c r="B108" s="69" t="s">
        <v>358</v>
      </c>
      <c r="C108" s="55"/>
      <c r="D108" s="47" t="s">
        <v>349</v>
      </c>
      <c r="E108" s="48" t="s">
        <v>77</v>
      </c>
      <c r="F108" s="49" t="s">
        <v>341</v>
      </c>
      <c r="G108" s="50" t="s">
        <v>359</v>
      </c>
      <c r="H108" s="51" t="s">
        <v>80</v>
      </c>
      <c r="I108" s="50"/>
      <c r="J108" s="49">
        <v>4</v>
      </c>
      <c r="K108" s="70">
        <v>37610</v>
      </c>
      <c r="L108" s="51"/>
      <c r="M108" s="71">
        <v>1207500</v>
      </c>
      <c r="N108" s="77"/>
      <c r="O108" s="104"/>
      <c r="P108" s="55"/>
      <c r="Q108" s="55"/>
      <c r="R108" s="55" t="str">
        <f t="shared" si="20"/>
        <v>-</v>
      </c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1" t="s">
        <v>81</v>
      </c>
      <c r="AI108" s="51"/>
      <c r="AJ108" s="51"/>
      <c r="AK108" s="51"/>
      <c r="AL108" s="51"/>
      <c r="AM108" s="51"/>
      <c r="AN108" s="51"/>
      <c r="AO108" s="51"/>
      <c r="AP108" s="51"/>
      <c r="AQ108" s="57">
        <v>1</v>
      </c>
      <c r="AR108" s="51" t="s">
        <v>351</v>
      </c>
      <c r="AS108" s="51"/>
      <c r="AT108" s="51"/>
      <c r="AU108" s="51"/>
      <c r="AV108" s="51" t="s">
        <v>85</v>
      </c>
      <c r="AW108" s="51"/>
      <c r="AX108" s="58" t="s">
        <v>86</v>
      </c>
      <c r="AY108" s="59"/>
      <c r="AZ108" s="60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72"/>
      <c r="BL108" s="73">
        <f t="shared" si="21"/>
        <v>15</v>
      </c>
      <c r="BM108" s="64">
        <f>+IF(ISERROR(ROUNDDOWN(VLOOKUP(J108,[1]償却率!$B$4:$C$82,2,FALSE)*台帳シート!M108,0)*台帳シート!BL108),0,ROUNDDOWN(VLOOKUP(台帳シート!J108,[1]償却率!$B$4:$C$82,2,FALSE)*台帳シート!M108,0)*台帳シート!BL108)</f>
        <v>4528125</v>
      </c>
      <c r="BN108" s="65">
        <f t="shared" si="28"/>
        <v>1207499</v>
      </c>
      <c r="BO108" s="74">
        <f t="shared" si="24"/>
        <v>1</v>
      </c>
      <c r="BP108" s="74">
        <f t="shared" si="23"/>
        <v>0</v>
      </c>
      <c r="BQ108" s="65">
        <f t="shared" si="38"/>
        <v>0</v>
      </c>
      <c r="BR108" s="65">
        <f>IF(ISERROR(IF(BP108=0,IF(F108="無形・ソフトウェア",IF(ROUNDDOWN(VLOOKUP(J108,[1]償却率!$B$4:$C$77,2,FALSE)*台帳シート!M108,0)&gt;=台帳シート!BO108,台帳シート!BO108-0,ROUNDDOWN(VLOOKUP(台帳シート!J108,[1]償却率!$B$4:$C$77,2,FALSE)*台帳シート!M108,0)),IF(H108="1：リース",IF(ROUNDDOWN(VLOOKUP(J108,[1]償却率!$B$4:$C$77,2,FALSE)*台帳シート!M108,0)&gt;=台帳シート!BO108,台帳シート!BO108-0,ROUNDDOWN(VLOOKUP(台帳シート!J108,[1]償却率!$B$4:$C$77,2,FALSE)*台帳シート!M108,0)),IF(ROUNDDOWN(VLOOKUP(J108,[1]償却率!$B$4:$C$77,2,FALSE)*台帳シート!M108,0)&gt;=台帳シート!BO108,台帳シート!BO108-1,ROUNDDOWN(VLOOKUP(台帳シート!J108,[1]償却率!$B$4:$C$77,2,FALSE)*台帳シート!M108,0)))),0)),0,(IF(BP108=0,IF(F108="無形・ソフトウェア",IF(ROUNDDOWN(VLOOKUP(J108,[1]償却率!$B$4:$C$77,2,FALSE)*台帳シート!M108,0)&gt;=台帳シート!BO108,台帳シート!BO108-0,ROUNDDOWN(VLOOKUP(台帳シート!J108,[1]償却率!$B$4:$C$77,2,FALSE)*台帳シート!M108,0)),IF(H108="1：リース",IF(ROUNDDOWN(VLOOKUP(J108,[1]償却率!$B$4:$C$77,2,FALSE)*台帳シート!M108,0)&gt;=台帳シート!BO108,台帳シート!BO108-0,ROUNDDOWN(VLOOKUP(台帳シート!J108,[1]償却率!$B$4:$C$77,2,FALSE)*台帳シート!M108,0)),IF(ROUNDDOWN(VLOOKUP(J108,[1]償却率!$B$4:$C$77,2,FALSE)*台帳シート!M108,0)&gt;=台帳シート!BO108,台帳シート!BO108-1,ROUNDDOWN(VLOOKUP(台帳シート!J108,[1]償却率!$B$4:$C$77,2,FALSE)*台帳シート!M108,0)))),0)))</f>
        <v>0</v>
      </c>
      <c r="BS108" s="66">
        <f t="shared" si="29"/>
        <v>1207499</v>
      </c>
      <c r="BT108" s="75">
        <f t="shared" si="26"/>
        <v>1</v>
      </c>
      <c r="BU108" s="68"/>
    </row>
    <row r="109" spans="2:73" ht="35.1" customHeight="1" x14ac:dyDescent="0.15">
      <c r="B109" s="69" t="s">
        <v>360</v>
      </c>
      <c r="C109" s="55"/>
      <c r="D109" s="47" t="s">
        <v>349</v>
      </c>
      <c r="E109" s="48" t="s">
        <v>77</v>
      </c>
      <c r="F109" s="49" t="s">
        <v>341</v>
      </c>
      <c r="G109" s="50" t="s">
        <v>361</v>
      </c>
      <c r="H109" s="51" t="s">
        <v>80</v>
      </c>
      <c r="I109" s="50"/>
      <c r="J109" s="49">
        <v>6</v>
      </c>
      <c r="K109" s="70">
        <v>38443</v>
      </c>
      <c r="L109" s="51"/>
      <c r="M109" s="71">
        <v>52500</v>
      </c>
      <c r="N109" s="77"/>
      <c r="O109" s="104"/>
      <c r="P109" s="55"/>
      <c r="Q109" s="55"/>
      <c r="R109" s="55" t="str">
        <f t="shared" si="20"/>
        <v>-</v>
      </c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1" t="s">
        <v>81</v>
      </c>
      <c r="AI109" s="51"/>
      <c r="AJ109" s="51"/>
      <c r="AK109" s="51"/>
      <c r="AL109" s="51"/>
      <c r="AM109" s="51"/>
      <c r="AN109" s="51"/>
      <c r="AO109" s="51"/>
      <c r="AP109" s="51"/>
      <c r="AQ109" s="57">
        <v>1</v>
      </c>
      <c r="AR109" s="51" t="s">
        <v>351</v>
      </c>
      <c r="AS109" s="51"/>
      <c r="AT109" s="51"/>
      <c r="AU109" s="51"/>
      <c r="AV109" s="51" t="s">
        <v>85</v>
      </c>
      <c r="AW109" s="51"/>
      <c r="AX109" s="58" t="s">
        <v>86</v>
      </c>
      <c r="AY109" s="59"/>
      <c r="AZ109" s="60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72"/>
      <c r="BL109" s="73">
        <f t="shared" si="21"/>
        <v>12</v>
      </c>
      <c r="BM109" s="64">
        <f>+IF(ISERROR(ROUNDDOWN(VLOOKUP(J109,[1]償却率!$B$4:$C$82,2,FALSE)*台帳シート!M109,0)*台帳シート!BL109),0,ROUNDDOWN(VLOOKUP(台帳シート!J109,[1]償却率!$B$4:$C$82,2,FALSE)*台帳シート!M109,0)*台帳シート!BL109)</f>
        <v>105204</v>
      </c>
      <c r="BN109" s="65">
        <f t="shared" si="28"/>
        <v>52499</v>
      </c>
      <c r="BO109" s="74">
        <f t="shared" si="24"/>
        <v>1</v>
      </c>
      <c r="BP109" s="74">
        <f t="shared" si="23"/>
        <v>0</v>
      </c>
      <c r="BQ109" s="65">
        <f t="shared" si="38"/>
        <v>0</v>
      </c>
      <c r="BR109" s="65">
        <f>IF(ISERROR(IF(BP109=0,IF(F109="無形・ソフトウェア",IF(ROUNDDOWN(VLOOKUP(J109,[1]償却率!$B$4:$C$77,2,FALSE)*台帳シート!M109,0)&gt;=台帳シート!BO109,台帳シート!BO109-0,ROUNDDOWN(VLOOKUP(台帳シート!J109,[1]償却率!$B$4:$C$77,2,FALSE)*台帳シート!M109,0)),IF(H109="1：リース",IF(ROUNDDOWN(VLOOKUP(J109,[1]償却率!$B$4:$C$77,2,FALSE)*台帳シート!M109,0)&gt;=台帳シート!BO109,台帳シート!BO109-0,ROUNDDOWN(VLOOKUP(台帳シート!J109,[1]償却率!$B$4:$C$77,2,FALSE)*台帳シート!M109,0)),IF(ROUNDDOWN(VLOOKUP(J109,[1]償却率!$B$4:$C$77,2,FALSE)*台帳シート!M109,0)&gt;=台帳シート!BO109,台帳シート!BO109-1,ROUNDDOWN(VLOOKUP(台帳シート!J109,[1]償却率!$B$4:$C$77,2,FALSE)*台帳シート!M109,0)))),0)),0,(IF(BP109=0,IF(F109="無形・ソフトウェア",IF(ROUNDDOWN(VLOOKUP(J109,[1]償却率!$B$4:$C$77,2,FALSE)*台帳シート!M109,0)&gt;=台帳シート!BO109,台帳シート!BO109-0,ROUNDDOWN(VLOOKUP(台帳シート!J109,[1]償却率!$B$4:$C$77,2,FALSE)*台帳シート!M109,0)),IF(H109="1：リース",IF(ROUNDDOWN(VLOOKUP(J109,[1]償却率!$B$4:$C$77,2,FALSE)*台帳シート!M109,0)&gt;=台帳シート!BO109,台帳シート!BO109-0,ROUNDDOWN(VLOOKUP(台帳シート!J109,[1]償却率!$B$4:$C$77,2,FALSE)*台帳シート!M109,0)),IF(ROUNDDOWN(VLOOKUP(J109,[1]償却率!$B$4:$C$77,2,FALSE)*台帳シート!M109,0)&gt;=台帳シート!BO109,台帳シート!BO109-1,ROUNDDOWN(VLOOKUP(台帳シート!J109,[1]償却率!$B$4:$C$77,2,FALSE)*台帳シート!M109,0)))),0)))</f>
        <v>0</v>
      </c>
      <c r="BS109" s="66">
        <f t="shared" si="29"/>
        <v>52499</v>
      </c>
      <c r="BT109" s="75">
        <f t="shared" si="26"/>
        <v>1</v>
      </c>
      <c r="BU109" s="68"/>
    </row>
    <row r="110" spans="2:73" ht="35.1" customHeight="1" x14ac:dyDescent="0.15">
      <c r="B110" s="69" t="s">
        <v>362</v>
      </c>
      <c r="C110" s="55"/>
      <c r="D110" s="47" t="s">
        <v>349</v>
      </c>
      <c r="E110" s="48" t="s">
        <v>77</v>
      </c>
      <c r="F110" s="49" t="s">
        <v>341</v>
      </c>
      <c r="G110" s="50" t="s">
        <v>363</v>
      </c>
      <c r="H110" s="51" t="s">
        <v>80</v>
      </c>
      <c r="I110" s="50"/>
      <c r="J110" s="49">
        <v>6</v>
      </c>
      <c r="K110" s="70">
        <v>38443</v>
      </c>
      <c r="L110" s="51"/>
      <c r="M110" s="71">
        <v>36750</v>
      </c>
      <c r="N110" s="77"/>
      <c r="O110" s="104"/>
      <c r="P110" s="55"/>
      <c r="Q110" s="55"/>
      <c r="R110" s="55" t="str">
        <f t="shared" si="20"/>
        <v>-</v>
      </c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1" t="s">
        <v>81</v>
      </c>
      <c r="AI110" s="51"/>
      <c r="AJ110" s="51"/>
      <c r="AK110" s="51"/>
      <c r="AL110" s="51"/>
      <c r="AM110" s="51"/>
      <c r="AN110" s="51"/>
      <c r="AO110" s="51"/>
      <c r="AP110" s="51"/>
      <c r="AQ110" s="57">
        <v>1</v>
      </c>
      <c r="AR110" s="51" t="s">
        <v>351</v>
      </c>
      <c r="AS110" s="51"/>
      <c r="AT110" s="51"/>
      <c r="AU110" s="51"/>
      <c r="AV110" s="51" t="s">
        <v>85</v>
      </c>
      <c r="AW110" s="51"/>
      <c r="AX110" s="58" t="s">
        <v>86</v>
      </c>
      <c r="AY110" s="59"/>
      <c r="AZ110" s="60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72"/>
      <c r="BL110" s="73">
        <f t="shared" si="21"/>
        <v>12</v>
      </c>
      <c r="BM110" s="64">
        <f>+IF(ISERROR(ROUNDDOWN(VLOOKUP(J110,[1]償却率!$B$4:$C$82,2,FALSE)*台帳シート!M110,0)*台帳シート!BL110),0,ROUNDDOWN(VLOOKUP(台帳シート!J110,[1]償却率!$B$4:$C$82,2,FALSE)*台帳シート!M110,0)*台帳シート!BL110)</f>
        <v>73644</v>
      </c>
      <c r="BN110" s="65">
        <f t="shared" si="28"/>
        <v>36749</v>
      </c>
      <c r="BO110" s="74">
        <f t="shared" si="24"/>
        <v>1</v>
      </c>
      <c r="BP110" s="74">
        <f t="shared" si="23"/>
        <v>0</v>
      </c>
      <c r="BQ110" s="65">
        <f t="shared" si="38"/>
        <v>0</v>
      </c>
      <c r="BR110" s="65">
        <f>IF(ISERROR(IF(BP110=0,IF(F110="無形・ソフトウェア",IF(ROUNDDOWN(VLOOKUP(J110,[1]償却率!$B$4:$C$77,2,FALSE)*台帳シート!M110,0)&gt;=台帳シート!BO110,台帳シート!BO110-0,ROUNDDOWN(VLOOKUP(台帳シート!J110,[1]償却率!$B$4:$C$77,2,FALSE)*台帳シート!M110,0)),IF(H110="1：リース",IF(ROUNDDOWN(VLOOKUP(J110,[1]償却率!$B$4:$C$77,2,FALSE)*台帳シート!M110,0)&gt;=台帳シート!BO110,台帳シート!BO110-0,ROUNDDOWN(VLOOKUP(台帳シート!J110,[1]償却率!$B$4:$C$77,2,FALSE)*台帳シート!M110,0)),IF(ROUNDDOWN(VLOOKUP(J110,[1]償却率!$B$4:$C$77,2,FALSE)*台帳シート!M110,0)&gt;=台帳シート!BO110,台帳シート!BO110-1,ROUNDDOWN(VLOOKUP(台帳シート!J110,[1]償却率!$B$4:$C$77,2,FALSE)*台帳シート!M110,0)))),0)),0,(IF(BP110=0,IF(F110="無形・ソフトウェア",IF(ROUNDDOWN(VLOOKUP(J110,[1]償却率!$B$4:$C$77,2,FALSE)*台帳シート!M110,0)&gt;=台帳シート!BO110,台帳シート!BO110-0,ROUNDDOWN(VLOOKUP(台帳シート!J110,[1]償却率!$B$4:$C$77,2,FALSE)*台帳シート!M110,0)),IF(H110="1：リース",IF(ROUNDDOWN(VLOOKUP(J110,[1]償却率!$B$4:$C$77,2,FALSE)*台帳シート!M110,0)&gt;=台帳シート!BO110,台帳シート!BO110-0,ROUNDDOWN(VLOOKUP(台帳シート!J110,[1]償却率!$B$4:$C$77,2,FALSE)*台帳シート!M110,0)),IF(ROUNDDOWN(VLOOKUP(J110,[1]償却率!$B$4:$C$77,2,FALSE)*台帳シート!M110,0)&gt;=台帳シート!BO110,台帳シート!BO110-1,ROUNDDOWN(VLOOKUP(台帳シート!J110,[1]償却率!$B$4:$C$77,2,FALSE)*台帳シート!M110,0)))),0)))</f>
        <v>0</v>
      </c>
      <c r="BS110" s="66">
        <f t="shared" si="29"/>
        <v>36749</v>
      </c>
      <c r="BT110" s="75">
        <f t="shared" si="26"/>
        <v>1</v>
      </c>
      <c r="BU110" s="68"/>
    </row>
    <row r="111" spans="2:73" ht="35.1" customHeight="1" x14ac:dyDescent="0.15">
      <c r="B111" s="69" t="s">
        <v>364</v>
      </c>
      <c r="C111" s="55"/>
      <c r="D111" s="47" t="s">
        <v>349</v>
      </c>
      <c r="E111" s="48" t="s">
        <v>77</v>
      </c>
      <c r="F111" s="49" t="s">
        <v>341</v>
      </c>
      <c r="G111" s="50" t="s">
        <v>363</v>
      </c>
      <c r="H111" s="51" t="s">
        <v>80</v>
      </c>
      <c r="I111" s="50"/>
      <c r="J111" s="49">
        <v>6</v>
      </c>
      <c r="K111" s="70">
        <v>38443</v>
      </c>
      <c r="L111" s="51"/>
      <c r="M111" s="71">
        <v>36750</v>
      </c>
      <c r="N111" s="77"/>
      <c r="O111" s="104"/>
      <c r="P111" s="55"/>
      <c r="Q111" s="55"/>
      <c r="R111" s="55" t="str">
        <f t="shared" si="20"/>
        <v>-</v>
      </c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1" t="s">
        <v>81</v>
      </c>
      <c r="AI111" s="51"/>
      <c r="AJ111" s="51"/>
      <c r="AK111" s="51"/>
      <c r="AL111" s="51"/>
      <c r="AM111" s="51"/>
      <c r="AN111" s="51"/>
      <c r="AO111" s="51"/>
      <c r="AP111" s="51"/>
      <c r="AQ111" s="57">
        <v>1</v>
      </c>
      <c r="AR111" s="51" t="s">
        <v>351</v>
      </c>
      <c r="AS111" s="51"/>
      <c r="AT111" s="51"/>
      <c r="AU111" s="51"/>
      <c r="AV111" s="51" t="s">
        <v>85</v>
      </c>
      <c r="AW111" s="51"/>
      <c r="AX111" s="58" t="s">
        <v>86</v>
      </c>
      <c r="AY111" s="59"/>
      <c r="AZ111" s="60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72"/>
      <c r="BL111" s="73">
        <f t="shared" si="21"/>
        <v>12</v>
      </c>
      <c r="BM111" s="64">
        <f>+IF(ISERROR(ROUNDDOWN(VLOOKUP(J111,[1]償却率!$B$4:$C$82,2,FALSE)*台帳シート!M111,0)*台帳シート!BL111),0,ROUNDDOWN(VLOOKUP(台帳シート!J111,[1]償却率!$B$4:$C$82,2,FALSE)*台帳シート!M111,0)*台帳シート!BL111)</f>
        <v>73644</v>
      </c>
      <c r="BN111" s="65">
        <f t="shared" si="28"/>
        <v>36749</v>
      </c>
      <c r="BO111" s="74">
        <f t="shared" si="24"/>
        <v>1</v>
      </c>
      <c r="BP111" s="74">
        <f t="shared" si="23"/>
        <v>0</v>
      </c>
      <c r="BQ111" s="65">
        <f t="shared" si="38"/>
        <v>0</v>
      </c>
      <c r="BR111" s="65">
        <f>IF(ISERROR(IF(BP111=0,IF(F111="無形・ソフトウェア",IF(ROUNDDOWN(VLOOKUP(J111,[1]償却率!$B$4:$C$77,2,FALSE)*台帳シート!M111,0)&gt;=台帳シート!BO111,台帳シート!BO111-0,ROUNDDOWN(VLOOKUP(台帳シート!J111,[1]償却率!$B$4:$C$77,2,FALSE)*台帳シート!M111,0)),IF(H111="1：リース",IF(ROUNDDOWN(VLOOKUP(J111,[1]償却率!$B$4:$C$77,2,FALSE)*台帳シート!M111,0)&gt;=台帳シート!BO111,台帳シート!BO111-0,ROUNDDOWN(VLOOKUP(台帳シート!J111,[1]償却率!$B$4:$C$77,2,FALSE)*台帳シート!M111,0)),IF(ROUNDDOWN(VLOOKUP(J111,[1]償却率!$B$4:$C$77,2,FALSE)*台帳シート!M111,0)&gt;=台帳シート!BO111,台帳シート!BO111-1,ROUNDDOWN(VLOOKUP(台帳シート!J111,[1]償却率!$B$4:$C$77,2,FALSE)*台帳シート!M111,0)))),0)),0,(IF(BP111=0,IF(F111="無形・ソフトウェア",IF(ROUNDDOWN(VLOOKUP(J111,[1]償却率!$B$4:$C$77,2,FALSE)*台帳シート!M111,0)&gt;=台帳シート!BO111,台帳シート!BO111-0,ROUNDDOWN(VLOOKUP(台帳シート!J111,[1]償却率!$B$4:$C$77,2,FALSE)*台帳シート!M111,0)),IF(H111="1：リース",IF(ROUNDDOWN(VLOOKUP(J111,[1]償却率!$B$4:$C$77,2,FALSE)*台帳シート!M111,0)&gt;=台帳シート!BO111,台帳シート!BO111-0,ROUNDDOWN(VLOOKUP(台帳シート!J111,[1]償却率!$B$4:$C$77,2,FALSE)*台帳シート!M111,0)),IF(ROUNDDOWN(VLOOKUP(J111,[1]償却率!$B$4:$C$77,2,FALSE)*台帳シート!M111,0)&gt;=台帳シート!BO111,台帳シート!BO111-1,ROUNDDOWN(VLOOKUP(台帳シート!J111,[1]償却率!$B$4:$C$77,2,FALSE)*台帳シート!M111,0)))),0)))</f>
        <v>0</v>
      </c>
      <c r="BS111" s="66">
        <f t="shared" si="29"/>
        <v>36749</v>
      </c>
      <c r="BT111" s="75">
        <f t="shared" si="26"/>
        <v>1</v>
      </c>
      <c r="BU111" s="68"/>
    </row>
    <row r="112" spans="2:73" ht="35.1" customHeight="1" x14ac:dyDescent="0.15">
      <c r="B112" s="69" t="s">
        <v>365</v>
      </c>
      <c r="C112" s="55"/>
      <c r="D112" s="47" t="s">
        <v>349</v>
      </c>
      <c r="E112" s="48" t="s">
        <v>77</v>
      </c>
      <c r="F112" s="49" t="s">
        <v>341</v>
      </c>
      <c r="G112" s="50" t="s">
        <v>366</v>
      </c>
      <c r="H112" s="51" t="s">
        <v>80</v>
      </c>
      <c r="I112" s="50"/>
      <c r="J112" s="49">
        <v>4</v>
      </c>
      <c r="K112" s="70">
        <v>40329</v>
      </c>
      <c r="L112" s="51"/>
      <c r="M112" s="71">
        <v>846720</v>
      </c>
      <c r="N112" s="77"/>
      <c r="O112" s="55"/>
      <c r="P112" s="55"/>
      <c r="Q112" s="55"/>
      <c r="R112" s="55" t="str">
        <f t="shared" si="20"/>
        <v>-</v>
      </c>
      <c r="S112" s="55"/>
      <c r="T112" s="55"/>
      <c r="U112" s="55"/>
      <c r="V112" s="55"/>
      <c r="W112" s="55"/>
      <c r="X112" s="55"/>
      <c r="Y112" s="55" t="str">
        <f t="shared" si="27"/>
        <v>-</v>
      </c>
      <c r="Z112" s="55"/>
      <c r="AA112" s="55"/>
      <c r="AB112" s="55"/>
      <c r="AC112" s="55"/>
      <c r="AD112" s="55"/>
      <c r="AE112" s="55"/>
      <c r="AF112" s="55"/>
      <c r="AG112" s="55"/>
      <c r="AH112" s="51" t="s">
        <v>81</v>
      </c>
      <c r="AI112" s="51"/>
      <c r="AJ112" s="51"/>
      <c r="AK112" s="51"/>
      <c r="AL112" s="51"/>
      <c r="AM112" s="51"/>
      <c r="AN112" s="51"/>
      <c r="AO112" s="51"/>
      <c r="AP112" s="51"/>
      <c r="AQ112" s="57">
        <v>1</v>
      </c>
      <c r="AR112" s="51" t="s">
        <v>351</v>
      </c>
      <c r="AS112" s="51"/>
      <c r="AT112" s="51"/>
      <c r="AU112" s="51"/>
      <c r="AV112" s="51" t="s">
        <v>85</v>
      </c>
      <c r="AW112" s="51"/>
      <c r="AX112" s="58" t="s">
        <v>86</v>
      </c>
      <c r="AY112" s="59"/>
      <c r="AZ112" s="60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72"/>
      <c r="BL112" s="73">
        <f t="shared" si="21"/>
        <v>7</v>
      </c>
      <c r="BM112" s="64">
        <f>+IF(ISERROR(ROUNDDOWN(VLOOKUP(J112,[1]償却率!$B$4:$C$82,2,FALSE)*台帳シート!M112,0)*台帳シート!BL112),0,ROUNDDOWN(VLOOKUP(台帳シート!J112,[1]償却率!$B$4:$C$82,2,FALSE)*台帳シート!M112,0)*台帳シート!BL112)</f>
        <v>1481760</v>
      </c>
      <c r="BN112" s="65">
        <f t="shared" si="28"/>
        <v>846719</v>
      </c>
      <c r="BO112" s="74">
        <f t="shared" si="24"/>
        <v>1</v>
      </c>
      <c r="BP112" s="74">
        <f t="shared" si="23"/>
        <v>0</v>
      </c>
      <c r="BQ112" s="65">
        <f t="shared" si="38"/>
        <v>0</v>
      </c>
      <c r="BR112" s="65">
        <f>IF(ISERROR(IF(BP112=0,IF(F112="無形・ソフトウェア",IF(ROUNDDOWN(VLOOKUP(J112,[1]償却率!$B$4:$C$77,2,FALSE)*台帳シート!M112,0)&gt;=台帳シート!BO112,台帳シート!BO112-0,ROUNDDOWN(VLOOKUP(台帳シート!J112,[1]償却率!$B$4:$C$77,2,FALSE)*台帳シート!M112,0)),IF(H112="1：リース",IF(ROUNDDOWN(VLOOKUP(J112,[1]償却率!$B$4:$C$77,2,FALSE)*台帳シート!M112,0)&gt;=台帳シート!BO112,台帳シート!BO112-0,ROUNDDOWN(VLOOKUP(台帳シート!J112,[1]償却率!$B$4:$C$77,2,FALSE)*台帳シート!M112,0)),IF(ROUNDDOWN(VLOOKUP(J112,[1]償却率!$B$4:$C$77,2,FALSE)*台帳シート!M112,0)&gt;=台帳シート!BO112,台帳シート!BO112-1,ROUNDDOWN(VLOOKUP(台帳シート!J112,[1]償却率!$B$4:$C$77,2,FALSE)*台帳シート!M112,0)))),0)),0,(IF(BP112=0,IF(F112="無形・ソフトウェア",IF(ROUNDDOWN(VLOOKUP(J112,[1]償却率!$B$4:$C$77,2,FALSE)*台帳シート!M112,0)&gt;=台帳シート!BO112,台帳シート!BO112-0,ROUNDDOWN(VLOOKUP(台帳シート!J112,[1]償却率!$B$4:$C$77,2,FALSE)*台帳シート!M112,0)),IF(H112="1：リース",IF(ROUNDDOWN(VLOOKUP(J112,[1]償却率!$B$4:$C$77,2,FALSE)*台帳シート!M112,0)&gt;=台帳シート!BO112,台帳シート!BO112-0,ROUNDDOWN(VLOOKUP(台帳シート!J112,[1]償却率!$B$4:$C$77,2,FALSE)*台帳シート!M112,0)),IF(ROUNDDOWN(VLOOKUP(J112,[1]償却率!$B$4:$C$77,2,FALSE)*台帳シート!M112,0)&gt;=台帳シート!BO112,台帳シート!BO112-1,ROUNDDOWN(VLOOKUP(台帳シート!J112,[1]償却率!$B$4:$C$77,2,FALSE)*台帳シート!M112,0)))),0)))</f>
        <v>0</v>
      </c>
      <c r="BS112" s="66">
        <f t="shared" si="29"/>
        <v>846719</v>
      </c>
      <c r="BT112" s="75">
        <f t="shared" si="26"/>
        <v>1</v>
      </c>
      <c r="BU112" s="68"/>
    </row>
    <row r="113" spans="2:73" ht="35.1" customHeight="1" x14ac:dyDescent="0.15">
      <c r="B113" s="69" t="s">
        <v>367</v>
      </c>
      <c r="C113" s="55"/>
      <c r="D113" s="47" t="s">
        <v>349</v>
      </c>
      <c r="E113" s="48" t="s">
        <v>77</v>
      </c>
      <c r="F113" s="49" t="s">
        <v>341</v>
      </c>
      <c r="G113" s="50" t="s">
        <v>368</v>
      </c>
      <c r="H113" s="51" t="s">
        <v>80</v>
      </c>
      <c r="I113" s="50"/>
      <c r="J113" s="49">
        <v>7</v>
      </c>
      <c r="K113" s="70">
        <v>40380</v>
      </c>
      <c r="L113" s="51"/>
      <c r="M113" s="71">
        <v>777000</v>
      </c>
      <c r="N113" s="77"/>
      <c r="O113" s="55"/>
      <c r="P113" s="55"/>
      <c r="Q113" s="55"/>
      <c r="R113" s="55" t="str">
        <f t="shared" si="20"/>
        <v>-</v>
      </c>
      <c r="S113" s="55"/>
      <c r="T113" s="55"/>
      <c r="U113" s="55"/>
      <c r="V113" s="55"/>
      <c r="W113" s="55"/>
      <c r="X113" s="55"/>
      <c r="Y113" s="55" t="str">
        <f t="shared" si="27"/>
        <v>-</v>
      </c>
      <c r="Z113" s="55"/>
      <c r="AA113" s="55"/>
      <c r="AB113" s="55"/>
      <c r="AC113" s="55"/>
      <c r="AD113" s="55"/>
      <c r="AE113" s="55"/>
      <c r="AF113" s="55"/>
      <c r="AG113" s="55"/>
      <c r="AH113" s="51" t="s">
        <v>81</v>
      </c>
      <c r="AI113" s="51"/>
      <c r="AJ113" s="51"/>
      <c r="AK113" s="51"/>
      <c r="AL113" s="51"/>
      <c r="AM113" s="51"/>
      <c r="AN113" s="51"/>
      <c r="AO113" s="51"/>
      <c r="AP113" s="51"/>
      <c r="AQ113" s="57">
        <v>1</v>
      </c>
      <c r="AR113" s="51" t="s">
        <v>351</v>
      </c>
      <c r="AS113" s="51"/>
      <c r="AT113" s="51"/>
      <c r="AU113" s="51"/>
      <c r="AV113" s="51" t="s">
        <v>85</v>
      </c>
      <c r="AW113" s="51"/>
      <c r="AX113" s="58" t="s">
        <v>86</v>
      </c>
      <c r="AY113" s="59"/>
      <c r="AZ113" s="60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72"/>
      <c r="BL113" s="73">
        <f>+IF($BM$2&lt;K113,0,DATEDIF(K113,$BM$2,"Y"))</f>
        <v>7</v>
      </c>
      <c r="BM113" s="64">
        <f>+IF(ISERROR(ROUNDDOWN(VLOOKUP(J113,[1]償却率!$B$4:$C$82,2,FALSE)*台帳シート!M113,0)*台帳シート!BL113),0,ROUNDDOWN(VLOOKUP(台帳シート!J113,[1]償却率!$B$4:$C$82,2,FALSE)*台帳シート!M113,0)*台帳シート!BL113)</f>
        <v>777777</v>
      </c>
      <c r="BN113" s="65">
        <f>IF(BM113=0,0,IF(F113="無形・ソフトウェア",IF(M113-BM113&gt;0,BM113,M113-0),IF(H113="1：リース",IF(M113-BM113&gt;0,BM113,M113-0),IF(M113-BM113&gt;1,BM113,M113-1))))</f>
        <v>776999</v>
      </c>
      <c r="BO113" s="74">
        <f t="shared" si="24"/>
        <v>1</v>
      </c>
      <c r="BP113" s="74">
        <f>+IF($BM$2&lt;K113,M113,IF(O113&lt;&gt;"",-(M113-BN113),0))</f>
        <v>0</v>
      </c>
      <c r="BQ113" s="65">
        <f t="shared" si="38"/>
        <v>0</v>
      </c>
      <c r="BR113" s="65">
        <f>IF(ISERROR(IF(BP113=0,IF(F113="無形・ソフトウェア",IF(ROUNDDOWN(VLOOKUP(J113,[1]償却率!$B$4:$C$77,2,FALSE)*台帳シート!M113,0)&gt;=台帳シート!BO113,台帳シート!BO113-0,ROUNDDOWN(VLOOKUP(台帳シート!J113,[1]償却率!$B$4:$C$77,2,FALSE)*台帳シート!M113,0)),IF(H113="1：リース",IF(ROUNDDOWN(VLOOKUP(J113,[1]償却率!$B$4:$C$77,2,FALSE)*台帳シート!M113,0)&gt;=台帳シート!BO113,台帳シート!BO113-0,ROUNDDOWN(VLOOKUP(台帳シート!J113,[1]償却率!$B$4:$C$77,2,FALSE)*台帳シート!M113,0)),IF(ROUNDDOWN(VLOOKUP(J113,[1]償却率!$B$4:$C$77,2,FALSE)*台帳シート!M113,0)&gt;=台帳シート!BO113,台帳シート!BO113-1,ROUNDDOWN(VLOOKUP(台帳シート!J113,[1]償却率!$B$4:$C$77,2,FALSE)*台帳シート!M113,0)))),0)),0,(IF(BP113=0,IF(F113="無形・ソフトウェア",IF(ROUNDDOWN(VLOOKUP(J113,[1]償却率!$B$4:$C$77,2,FALSE)*台帳シート!M113,0)&gt;=台帳シート!BO113,台帳シート!BO113-0,ROUNDDOWN(VLOOKUP(台帳シート!J113,[1]償却率!$B$4:$C$77,2,FALSE)*台帳シート!M113,0)),IF(H113="1：リース",IF(ROUNDDOWN(VLOOKUP(J113,[1]償却率!$B$4:$C$77,2,FALSE)*台帳シート!M113,0)&gt;=台帳シート!BO113,台帳シート!BO113-0,ROUNDDOWN(VLOOKUP(台帳シート!J113,[1]償却率!$B$4:$C$77,2,FALSE)*台帳シート!M113,0)),IF(ROUNDDOWN(VLOOKUP(J113,[1]償却率!$B$4:$C$77,2,FALSE)*台帳シート!M113,0)&gt;=台帳シート!BO113,台帳シート!BO113-1,ROUNDDOWN(VLOOKUP(台帳シート!J113,[1]償却率!$B$4:$C$77,2,FALSE)*台帳シート!M113,0)))),0)))</f>
        <v>0</v>
      </c>
      <c r="BS113" s="66">
        <f t="shared" si="29"/>
        <v>776999</v>
      </c>
      <c r="BT113" s="75">
        <f t="shared" si="26"/>
        <v>1</v>
      </c>
      <c r="BU113" s="68"/>
    </row>
    <row r="114" spans="2:73" ht="35.1" customHeight="1" x14ac:dyDescent="0.15">
      <c r="B114" s="69" t="s">
        <v>369</v>
      </c>
      <c r="C114" s="55"/>
      <c r="D114" s="47" t="s">
        <v>370</v>
      </c>
      <c r="E114" s="48" t="s">
        <v>156</v>
      </c>
      <c r="F114" s="49" t="s">
        <v>341</v>
      </c>
      <c r="G114" s="50" t="s">
        <v>371</v>
      </c>
      <c r="H114" s="51" t="s">
        <v>80</v>
      </c>
      <c r="I114" s="50"/>
      <c r="J114" s="49">
        <v>5</v>
      </c>
      <c r="K114" s="70">
        <v>36950</v>
      </c>
      <c r="L114" s="51"/>
      <c r="M114" s="71">
        <v>522480</v>
      </c>
      <c r="N114" s="77"/>
      <c r="O114" s="55"/>
      <c r="P114" s="55"/>
      <c r="Q114" s="55"/>
      <c r="R114" s="55" t="str">
        <f t="shared" si="20"/>
        <v>-</v>
      </c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1" t="s">
        <v>81</v>
      </c>
      <c r="AI114" s="51"/>
      <c r="AJ114" s="51"/>
      <c r="AK114" s="51"/>
      <c r="AL114" s="51"/>
      <c r="AM114" s="51"/>
      <c r="AN114" s="51"/>
      <c r="AO114" s="51"/>
      <c r="AP114" s="51"/>
      <c r="AQ114" s="57">
        <v>1</v>
      </c>
      <c r="AR114" s="51" t="s">
        <v>213</v>
      </c>
      <c r="AS114" s="51"/>
      <c r="AT114" s="51"/>
      <c r="AU114" s="51"/>
      <c r="AV114" s="51" t="s">
        <v>100</v>
      </c>
      <c r="AW114" s="51"/>
      <c r="AX114" s="58" t="s">
        <v>86</v>
      </c>
      <c r="AY114" s="59"/>
      <c r="AZ114" s="60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72"/>
      <c r="BL114" s="73">
        <f t="shared" ref="BL114:BL158" si="39">+IF($BM$2&lt;K114,0,DATEDIF(K114,$BM$2,"Y"))</f>
        <v>17</v>
      </c>
      <c r="BM114" s="64">
        <f>+IF(ISERROR(ROUNDDOWN(VLOOKUP(J114,[1]償却率!$B$4:$C$82,2,FALSE)*台帳シート!M114,0)*台帳シート!BL114),0,ROUNDDOWN(VLOOKUP(台帳シート!J114,[1]償却率!$B$4:$C$82,2,FALSE)*台帳シート!M114,0)*台帳シート!BL114)</f>
        <v>1776432</v>
      </c>
      <c r="BN114" s="65">
        <f t="shared" ref="BN114:BN158" si="40">IF(BM114=0,0,IF(F114="無形・ソフトウェア",IF(M114-BM114&gt;0,BM114,M114-0),IF(H114="1：リース",IF(M114-BM114&gt;0,BM114,M114-0),IF(M114-BM114&gt;1,BM114,M114-1))))</f>
        <v>522479</v>
      </c>
      <c r="BO114" s="74">
        <f t="shared" si="24"/>
        <v>1</v>
      </c>
      <c r="BP114" s="74">
        <f t="shared" ref="BP114:BP158" si="41">+IF($BM$2&lt;K114,M114,IF(O114&lt;&gt;"",-(M114-BN114),0))</f>
        <v>0</v>
      </c>
      <c r="BQ114" s="65">
        <f t="shared" si="38"/>
        <v>0</v>
      </c>
      <c r="BR114" s="65">
        <f>IF(ISERROR(IF(BP114=0,IF(F114="無形・ソフトウェア",IF(ROUNDDOWN(VLOOKUP(J114,[1]償却率!$B$4:$C$77,2,FALSE)*台帳シート!M114,0)&gt;=台帳シート!BO114,台帳シート!BO114-0,ROUNDDOWN(VLOOKUP(台帳シート!J114,[1]償却率!$B$4:$C$77,2,FALSE)*台帳シート!M114,0)),IF(H114="1：リース",IF(ROUNDDOWN(VLOOKUP(J114,[1]償却率!$B$4:$C$77,2,FALSE)*台帳シート!M114,0)&gt;=台帳シート!BO114,台帳シート!BO114-0,ROUNDDOWN(VLOOKUP(台帳シート!J114,[1]償却率!$B$4:$C$77,2,FALSE)*台帳シート!M114,0)),IF(ROUNDDOWN(VLOOKUP(J114,[1]償却率!$B$4:$C$77,2,FALSE)*台帳シート!M114,0)&gt;=台帳シート!BO114,台帳シート!BO114-1,ROUNDDOWN(VLOOKUP(台帳シート!J114,[1]償却率!$B$4:$C$77,2,FALSE)*台帳シート!M114,0)))),0)),0,(IF(BP114=0,IF(F114="無形・ソフトウェア",IF(ROUNDDOWN(VLOOKUP(J114,[1]償却率!$B$4:$C$77,2,FALSE)*台帳シート!M114,0)&gt;=台帳シート!BO114,台帳シート!BO114-0,ROUNDDOWN(VLOOKUP(台帳シート!J114,[1]償却率!$B$4:$C$77,2,FALSE)*台帳シート!M114,0)),IF(H114="1：リース",IF(ROUNDDOWN(VLOOKUP(J114,[1]償却率!$B$4:$C$77,2,FALSE)*台帳シート!M114,0)&gt;=台帳シート!BO114,台帳シート!BO114-0,ROUNDDOWN(VLOOKUP(台帳シート!J114,[1]償却率!$B$4:$C$77,2,FALSE)*台帳シート!M114,0)),IF(ROUNDDOWN(VLOOKUP(J114,[1]償却率!$B$4:$C$77,2,FALSE)*台帳シート!M114,0)&gt;=台帳シート!BO114,台帳シート!BO114-1,ROUNDDOWN(VLOOKUP(台帳シート!J114,[1]償却率!$B$4:$C$77,2,FALSE)*台帳シート!M114,0)))),0)))</f>
        <v>0</v>
      </c>
      <c r="BS114" s="66">
        <f t="shared" si="29"/>
        <v>522479</v>
      </c>
      <c r="BT114" s="75">
        <f t="shared" si="26"/>
        <v>1</v>
      </c>
      <c r="BU114" s="68"/>
    </row>
    <row r="115" spans="2:73" ht="35.1" customHeight="1" x14ac:dyDescent="0.15">
      <c r="B115" s="69" t="s">
        <v>372</v>
      </c>
      <c r="C115" s="55"/>
      <c r="D115" s="47" t="s">
        <v>370</v>
      </c>
      <c r="E115" s="48" t="s">
        <v>156</v>
      </c>
      <c r="F115" s="49" t="s">
        <v>341</v>
      </c>
      <c r="G115" s="50" t="s">
        <v>373</v>
      </c>
      <c r="H115" s="51" t="s">
        <v>80</v>
      </c>
      <c r="I115" s="50"/>
      <c r="J115" s="49">
        <v>5</v>
      </c>
      <c r="K115" s="70">
        <v>37781</v>
      </c>
      <c r="L115" s="51"/>
      <c r="M115" s="71">
        <v>500000</v>
      </c>
      <c r="N115" s="77"/>
      <c r="O115" s="55"/>
      <c r="P115" s="55"/>
      <c r="Q115" s="55"/>
      <c r="R115" s="55" t="str">
        <f t="shared" si="20"/>
        <v>-</v>
      </c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1" t="s">
        <v>81</v>
      </c>
      <c r="AI115" s="51"/>
      <c r="AJ115" s="51"/>
      <c r="AK115" s="51"/>
      <c r="AL115" s="51"/>
      <c r="AM115" s="51"/>
      <c r="AN115" s="51"/>
      <c r="AO115" s="51"/>
      <c r="AP115" s="51"/>
      <c r="AQ115" s="57">
        <v>1</v>
      </c>
      <c r="AR115" s="51" t="s">
        <v>351</v>
      </c>
      <c r="AS115" s="51"/>
      <c r="AT115" s="51"/>
      <c r="AU115" s="51"/>
      <c r="AV115" s="51" t="s">
        <v>100</v>
      </c>
      <c r="AW115" s="51"/>
      <c r="AX115" s="58" t="s">
        <v>86</v>
      </c>
      <c r="AY115" s="59"/>
      <c r="AZ115" s="60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72"/>
      <c r="BL115" s="73">
        <f t="shared" si="39"/>
        <v>14</v>
      </c>
      <c r="BM115" s="64">
        <f>+IF(ISERROR(ROUNDDOWN(VLOOKUP(J115,[1]償却率!$B$4:$C$82,2,FALSE)*台帳シート!M115,0)*台帳シート!BL115),0,ROUNDDOWN(VLOOKUP(台帳シート!J115,[1]償却率!$B$4:$C$82,2,FALSE)*台帳シート!M115,0)*台帳シート!BL115)</f>
        <v>1400000</v>
      </c>
      <c r="BN115" s="65">
        <f t="shared" si="40"/>
        <v>499999</v>
      </c>
      <c r="BO115" s="74">
        <f t="shared" si="24"/>
        <v>1</v>
      </c>
      <c r="BP115" s="74">
        <f t="shared" si="41"/>
        <v>0</v>
      </c>
      <c r="BQ115" s="65">
        <f t="shared" si="38"/>
        <v>0</v>
      </c>
      <c r="BR115" s="65">
        <f>IF(ISERROR(IF(BP115=0,IF(F115="無形・ソフトウェア",IF(ROUNDDOWN(VLOOKUP(J115,[1]償却率!$B$4:$C$77,2,FALSE)*台帳シート!M115,0)&gt;=台帳シート!BO115,台帳シート!BO115-0,ROUNDDOWN(VLOOKUP(台帳シート!J115,[1]償却率!$B$4:$C$77,2,FALSE)*台帳シート!M115,0)),IF(H115="1：リース",IF(ROUNDDOWN(VLOOKUP(J115,[1]償却率!$B$4:$C$77,2,FALSE)*台帳シート!M115,0)&gt;=台帳シート!BO115,台帳シート!BO115-0,ROUNDDOWN(VLOOKUP(台帳シート!J115,[1]償却率!$B$4:$C$77,2,FALSE)*台帳シート!M115,0)),IF(ROUNDDOWN(VLOOKUP(J115,[1]償却率!$B$4:$C$77,2,FALSE)*台帳シート!M115,0)&gt;=台帳シート!BO115,台帳シート!BO115-1,ROUNDDOWN(VLOOKUP(台帳シート!J115,[1]償却率!$B$4:$C$77,2,FALSE)*台帳シート!M115,0)))),0)),0,(IF(BP115=0,IF(F115="無形・ソフトウェア",IF(ROUNDDOWN(VLOOKUP(J115,[1]償却率!$B$4:$C$77,2,FALSE)*台帳シート!M115,0)&gt;=台帳シート!BO115,台帳シート!BO115-0,ROUNDDOWN(VLOOKUP(台帳シート!J115,[1]償却率!$B$4:$C$77,2,FALSE)*台帳シート!M115,0)),IF(H115="1：リース",IF(ROUNDDOWN(VLOOKUP(J115,[1]償却率!$B$4:$C$77,2,FALSE)*台帳シート!M115,0)&gt;=台帳シート!BO115,台帳シート!BO115-0,ROUNDDOWN(VLOOKUP(台帳シート!J115,[1]償却率!$B$4:$C$77,2,FALSE)*台帳シート!M115,0)),IF(ROUNDDOWN(VLOOKUP(J115,[1]償却率!$B$4:$C$77,2,FALSE)*台帳シート!M115,0)&gt;=台帳シート!BO115,台帳シート!BO115-1,ROUNDDOWN(VLOOKUP(台帳シート!J115,[1]償却率!$B$4:$C$77,2,FALSE)*台帳シート!M115,0)))),0)))</f>
        <v>0</v>
      </c>
      <c r="BS115" s="66">
        <f t="shared" si="29"/>
        <v>499999</v>
      </c>
      <c r="BT115" s="75">
        <f t="shared" si="26"/>
        <v>1</v>
      </c>
      <c r="BU115" s="68"/>
    </row>
    <row r="116" spans="2:73" ht="35.1" customHeight="1" x14ac:dyDescent="0.15">
      <c r="B116" s="69" t="s">
        <v>374</v>
      </c>
      <c r="C116" s="55"/>
      <c r="D116" s="47" t="s">
        <v>370</v>
      </c>
      <c r="E116" s="48" t="s">
        <v>156</v>
      </c>
      <c r="F116" s="49" t="s">
        <v>341</v>
      </c>
      <c r="G116" s="50" t="s">
        <v>375</v>
      </c>
      <c r="H116" s="51" t="s">
        <v>80</v>
      </c>
      <c r="I116" s="50"/>
      <c r="J116" s="49">
        <v>5</v>
      </c>
      <c r="K116" s="70">
        <v>37477</v>
      </c>
      <c r="L116" s="51"/>
      <c r="M116" s="71">
        <v>2475900</v>
      </c>
      <c r="N116" s="77"/>
      <c r="O116" s="55"/>
      <c r="P116" s="55"/>
      <c r="Q116" s="55"/>
      <c r="R116" s="55" t="str">
        <f t="shared" si="20"/>
        <v>-</v>
      </c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1" t="s">
        <v>81</v>
      </c>
      <c r="AI116" s="51"/>
      <c r="AJ116" s="51"/>
      <c r="AK116" s="51"/>
      <c r="AL116" s="51"/>
      <c r="AM116" s="51"/>
      <c r="AN116" s="51"/>
      <c r="AO116" s="51"/>
      <c r="AP116" s="51"/>
      <c r="AQ116" s="57">
        <v>1</v>
      </c>
      <c r="AR116" s="51" t="s">
        <v>213</v>
      </c>
      <c r="AS116" s="51"/>
      <c r="AT116" s="51"/>
      <c r="AU116" s="51"/>
      <c r="AV116" s="51" t="s">
        <v>100</v>
      </c>
      <c r="AW116" s="51"/>
      <c r="AX116" s="58" t="s">
        <v>86</v>
      </c>
      <c r="AY116" s="59"/>
      <c r="AZ116" s="60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72"/>
      <c r="BL116" s="73">
        <f t="shared" si="39"/>
        <v>15</v>
      </c>
      <c r="BM116" s="64">
        <f>+IF(ISERROR(ROUNDDOWN(VLOOKUP(J116,[1]償却率!$B$4:$C$82,2,FALSE)*台帳シート!M116,0)*台帳シート!BL116),0,ROUNDDOWN(VLOOKUP(台帳シート!J116,[1]償却率!$B$4:$C$82,2,FALSE)*台帳シート!M116,0)*台帳シート!BL116)</f>
        <v>7427700</v>
      </c>
      <c r="BN116" s="65">
        <f t="shared" si="40"/>
        <v>2475899</v>
      </c>
      <c r="BO116" s="74">
        <f t="shared" si="24"/>
        <v>1</v>
      </c>
      <c r="BP116" s="74">
        <f t="shared" si="41"/>
        <v>0</v>
      </c>
      <c r="BQ116" s="65">
        <f t="shared" si="38"/>
        <v>0</v>
      </c>
      <c r="BR116" s="65">
        <f>IF(ISERROR(IF(BP116=0,IF(F116="無形・ソフトウェア",IF(ROUNDDOWN(VLOOKUP(J116,[1]償却率!$B$4:$C$77,2,FALSE)*台帳シート!M116,0)&gt;=台帳シート!BO116,台帳シート!BO116-0,ROUNDDOWN(VLOOKUP(台帳シート!J116,[1]償却率!$B$4:$C$77,2,FALSE)*台帳シート!M116,0)),IF(H116="1：リース",IF(ROUNDDOWN(VLOOKUP(J116,[1]償却率!$B$4:$C$77,2,FALSE)*台帳シート!M116,0)&gt;=台帳シート!BO116,台帳シート!BO116-0,ROUNDDOWN(VLOOKUP(台帳シート!J116,[1]償却率!$B$4:$C$77,2,FALSE)*台帳シート!M116,0)),IF(ROUNDDOWN(VLOOKUP(J116,[1]償却率!$B$4:$C$77,2,FALSE)*台帳シート!M116,0)&gt;=台帳シート!BO116,台帳シート!BO116-1,ROUNDDOWN(VLOOKUP(台帳シート!J116,[1]償却率!$B$4:$C$77,2,FALSE)*台帳シート!M116,0)))),0)),0,(IF(BP116=0,IF(F116="無形・ソフトウェア",IF(ROUNDDOWN(VLOOKUP(J116,[1]償却率!$B$4:$C$77,2,FALSE)*台帳シート!M116,0)&gt;=台帳シート!BO116,台帳シート!BO116-0,ROUNDDOWN(VLOOKUP(台帳シート!J116,[1]償却率!$B$4:$C$77,2,FALSE)*台帳シート!M116,0)),IF(H116="1：リース",IF(ROUNDDOWN(VLOOKUP(J116,[1]償却率!$B$4:$C$77,2,FALSE)*台帳シート!M116,0)&gt;=台帳シート!BO116,台帳シート!BO116-0,ROUNDDOWN(VLOOKUP(台帳シート!J116,[1]償却率!$B$4:$C$77,2,FALSE)*台帳シート!M116,0)),IF(ROUNDDOWN(VLOOKUP(J116,[1]償却率!$B$4:$C$77,2,FALSE)*台帳シート!M116,0)&gt;=台帳シート!BO116,台帳シート!BO116-1,ROUNDDOWN(VLOOKUP(台帳シート!J116,[1]償却率!$B$4:$C$77,2,FALSE)*台帳シート!M116,0)))),0)))</f>
        <v>0</v>
      </c>
      <c r="BS116" s="66">
        <f t="shared" si="29"/>
        <v>2475899</v>
      </c>
      <c r="BT116" s="75">
        <f t="shared" si="26"/>
        <v>1</v>
      </c>
      <c r="BU116" s="68"/>
    </row>
    <row r="117" spans="2:73" ht="35.1" customHeight="1" x14ac:dyDescent="0.15">
      <c r="B117" s="69" t="s">
        <v>376</v>
      </c>
      <c r="C117" s="55"/>
      <c r="D117" s="47" t="s">
        <v>370</v>
      </c>
      <c r="E117" s="48" t="s">
        <v>156</v>
      </c>
      <c r="F117" s="49" t="s">
        <v>341</v>
      </c>
      <c r="G117" s="50" t="s">
        <v>377</v>
      </c>
      <c r="H117" s="51" t="s">
        <v>80</v>
      </c>
      <c r="I117" s="50"/>
      <c r="J117" s="49">
        <v>5</v>
      </c>
      <c r="K117" s="70">
        <v>38230</v>
      </c>
      <c r="L117" s="51"/>
      <c r="M117" s="71">
        <v>1165500</v>
      </c>
      <c r="N117" s="77"/>
      <c r="O117" s="55"/>
      <c r="P117" s="55"/>
      <c r="Q117" s="55"/>
      <c r="R117" s="55" t="str">
        <f t="shared" si="20"/>
        <v>-</v>
      </c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1" t="s">
        <v>81</v>
      </c>
      <c r="AI117" s="51"/>
      <c r="AJ117" s="51"/>
      <c r="AK117" s="51"/>
      <c r="AL117" s="51"/>
      <c r="AM117" s="51"/>
      <c r="AN117" s="51"/>
      <c r="AO117" s="51"/>
      <c r="AP117" s="51"/>
      <c r="AQ117" s="57">
        <v>1</v>
      </c>
      <c r="AR117" s="51" t="s">
        <v>213</v>
      </c>
      <c r="AS117" s="51"/>
      <c r="AT117" s="51"/>
      <c r="AU117" s="51"/>
      <c r="AV117" s="51" t="s">
        <v>100</v>
      </c>
      <c r="AW117" s="51"/>
      <c r="AX117" s="58" t="s">
        <v>86</v>
      </c>
      <c r="AY117" s="59"/>
      <c r="AZ117" s="60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72"/>
      <c r="BL117" s="73">
        <f t="shared" si="39"/>
        <v>13</v>
      </c>
      <c r="BM117" s="64">
        <f>+IF(ISERROR(ROUNDDOWN(VLOOKUP(J117,[1]償却率!$B$4:$C$82,2,FALSE)*台帳シート!M117,0)*台帳シート!BL117),0,ROUNDDOWN(VLOOKUP(台帳シート!J117,[1]償却率!$B$4:$C$82,2,FALSE)*台帳シート!M117,0)*台帳シート!BL117)</f>
        <v>3030300</v>
      </c>
      <c r="BN117" s="65">
        <f t="shared" si="40"/>
        <v>1165499</v>
      </c>
      <c r="BO117" s="74">
        <f t="shared" si="24"/>
        <v>1</v>
      </c>
      <c r="BP117" s="74">
        <f t="shared" si="41"/>
        <v>0</v>
      </c>
      <c r="BQ117" s="65">
        <f t="shared" si="38"/>
        <v>0</v>
      </c>
      <c r="BR117" s="65">
        <f>IF(ISERROR(IF(BP117=0,IF(F117="無形・ソフトウェア",IF(ROUNDDOWN(VLOOKUP(J117,[1]償却率!$B$4:$C$77,2,FALSE)*台帳シート!M117,0)&gt;=台帳シート!BO117,台帳シート!BO117-0,ROUNDDOWN(VLOOKUP(台帳シート!J117,[1]償却率!$B$4:$C$77,2,FALSE)*台帳シート!M117,0)),IF(H117="1：リース",IF(ROUNDDOWN(VLOOKUP(J117,[1]償却率!$B$4:$C$77,2,FALSE)*台帳シート!M117,0)&gt;=台帳シート!BO117,台帳シート!BO117-0,ROUNDDOWN(VLOOKUP(台帳シート!J117,[1]償却率!$B$4:$C$77,2,FALSE)*台帳シート!M117,0)),IF(ROUNDDOWN(VLOOKUP(J117,[1]償却率!$B$4:$C$77,2,FALSE)*台帳シート!M117,0)&gt;=台帳シート!BO117,台帳シート!BO117-1,ROUNDDOWN(VLOOKUP(台帳シート!J117,[1]償却率!$B$4:$C$77,2,FALSE)*台帳シート!M117,0)))),0)),0,(IF(BP117=0,IF(F117="無形・ソフトウェア",IF(ROUNDDOWN(VLOOKUP(J117,[1]償却率!$B$4:$C$77,2,FALSE)*台帳シート!M117,0)&gt;=台帳シート!BO117,台帳シート!BO117-0,ROUNDDOWN(VLOOKUP(台帳シート!J117,[1]償却率!$B$4:$C$77,2,FALSE)*台帳シート!M117,0)),IF(H117="1：リース",IF(ROUNDDOWN(VLOOKUP(J117,[1]償却率!$B$4:$C$77,2,FALSE)*台帳シート!M117,0)&gt;=台帳シート!BO117,台帳シート!BO117-0,ROUNDDOWN(VLOOKUP(台帳シート!J117,[1]償却率!$B$4:$C$77,2,FALSE)*台帳シート!M117,0)),IF(ROUNDDOWN(VLOOKUP(J117,[1]償却率!$B$4:$C$77,2,FALSE)*台帳シート!M117,0)&gt;=台帳シート!BO117,台帳シート!BO117-1,ROUNDDOWN(VLOOKUP(台帳シート!J117,[1]償却率!$B$4:$C$77,2,FALSE)*台帳シート!M117,0)))),0)))</f>
        <v>0</v>
      </c>
      <c r="BS117" s="66">
        <f t="shared" si="29"/>
        <v>1165499</v>
      </c>
      <c r="BT117" s="75">
        <f t="shared" si="26"/>
        <v>1</v>
      </c>
      <c r="BU117" s="68"/>
    </row>
    <row r="118" spans="2:73" ht="35.1" customHeight="1" x14ac:dyDescent="0.15">
      <c r="B118" s="69" t="s">
        <v>378</v>
      </c>
      <c r="C118" s="55"/>
      <c r="D118" s="47" t="s">
        <v>370</v>
      </c>
      <c r="E118" s="48" t="s">
        <v>156</v>
      </c>
      <c r="F118" s="49" t="s">
        <v>341</v>
      </c>
      <c r="G118" s="50" t="s">
        <v>377</v>
      </c>
      <c r="H118" s="51" t="s">
        <v>80</v>
      </c>
      <c r="I118" s="50"/>
      <c r="J118" s="49">
        <v>5</v>
      </c>
      <c r="K118" s="70">
        <v>39895</v>
      </c>
      <c r="L118" s="51"/>
      <c r="M118" s="71">
        <v>1244250</v>
      </c>
      <c r="N118" s="77"/>
      <c r="O118" s="55"/>
      <c r="P118" s="55"/>
      <c r="Q118" s="55"/>
      <c r="R118" s="55" t="str">
        <f t="shared" si="20"/>
        <v>-</v>
      </c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1" t="s">
        <v>81</v>
      </c>
      <c r="AI118" s="51"/>
      <c r="AJ118" s="51"/>
      <c r="AK118" s="51"/>
      <c r="AL118" s="51"/>
      <c r="AM118" s="51"/>
      <c r="AN118" s="51"/>
      <c r="AO118" s="51"/>
      <c r="AP118" s="51"/>
      <c r="AQ118" s="57">
        <v>1</v>
      </c>
      <c r="AR118" s="51" t="s">
        <v>213</v>
      </c>
      <c r="AS118" s="51"/>
      <c r="AT118" s="51"/>
      <c r="AU118" s="51"/>
      <c r="AV118" s="51" t="s">
        <v>100</v>
      </c>
      <c r="AW118" s="51"/>
      <c r="AX118" s="58" t="s">
        <v>86</v>
      </c>
      <c r="AY118" s="59"/>
      <c r="AZ118" s="60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72"/>
      <c r="BL118" s="73">
        <f t="shared" si="39"/>
        <v>9</v>
      </c>
      <c r="BM118" s="64">
        <f>+IF(ISERROR(ROUNDDOWN(VLOOKUP(J118,[1]償却率!$B$4:$C$82,2,FALSE)*台帳シート!M118,0)*台帳シート!BL118),0,ROUNDDOWN(VLOOKUP(台帳シート!J118,[1]償却率!$B$4:$C$82,2,FALSE)*台帳シート!M118,0)*台帳シート!BL118)</f>
        <v>2239650</v>
      </c>
      <c r="BN118" s="65">
        <f t="shared" si="40"/>
        <v>1244249</v>
      </c>
      <c r="BO118" s="74">
        <f t="shared" si="24"/>
        <v>1</v>
      </c>
      <c r="BP118" s="74">
        <f t="shared" si="41"/>
        <v>0</v>
      </c>
      <c r="BQ118" s="65">
        <f t="shared" si="38"/>
        <v>0</v>
      </c>
      <c r="BR118" s="65">
        <f>IF(ISERROR(IF(BP118=0,IF(F118="無形・ソフトウェア",IF(ROUNDDOWN(VLOOKUP(J118,[1]償却率!$B$4:$C$77,2,FALSE)*台帳シート!M118,0)&gt;=台帳シート!BO118,台帳シート!BO118-0,ROUNDDOWN(VLOOKUP(台帳シート!J118,[1]償却率!$B$4:$C$77,2,FALSE)*台帳シート!M118,0)),IF(H118="1：リース",IF(ROUNDDOWN(VLOOKUP(J118,[1]償却率!$B$4:$C$77,2,FALSE)*台帳シート!M118,0)&gt;=台帳シート!BO118,台帳シート!BO118-0,ROUNDDOWN(VLOOKUP(台帳シート!J118,[1]償却率!$B$4:$C$77,2,FALSE)*台帳シート!M118,0)),IF(ROUNDDOWN(VLOOKUP(J118,[1]償却率!$B$4:$C$77,2,FALSE)*台帳シート!M118,0)&gt;=台帳シート!BO118,台帳シート!BO118-1,ROUNDDOWN(VLOOKUP(台帳シート!J118,[1]償却率!$B$4:$C$77,2,FALSE)*台帳シート!M118,0)))),0)),0,(IF(BP118=0,IF(F118="無形・ソフトウェア",IF(ROUNDDOWN(VLOOKUP(J118,[1]償却率!$B$4:$C$77,2,FALSE)*台帳シート!M118,0)&gt;=台帳シート!BO118,台帳シート!BO118-0,ROUNDDOWN(VLOOKUP(台帳シート!J118,[1]償却率!$B$4:$C$77,2,FALSE)*台帳シート!M118,0)),IF(H118="1：リース",IF(ROUNDDOWN(VLOOKUP(J118,[1]償却率!$B$4:$C$77,2,FALSE)*台帳シート!M118,0)&gt;=台帳シート!BO118,台帳シート!BO118-0,ROUNDDOWN(VLOOKUP(台帳シート!J118,[1]償却率!$B$4:$C$77,2,FALSE)*台帳シート!M118,0)),IF(ROUNDDOWN(VLOOKUP(J118,[1]償却率!$B$4:$C$77,2,FALSE)*台帳シート!M118,0)&gt;=台帳シート!BO118,台帳シート!BO118-1,ROUNDDOWN(VLOOKUP(台帳シート!J118,[1]償却率!$B$4:$C$77,2,FALSE)*台帳シート!M118,0)))),0)))</f>
        <v>0</v>
      </c>
      <c r="BS118" s="66">
        <f t="shared" si="29"/>
        <v>1244249</v>
      </c>
      <c r="BT118" s="75">
        <f t="shared" si="26"/>
        <v>1</v>
      </c>
      <c r="BU118" s="68"/>
    </row>
    <row r="119" spans="2:73" ht="35.1" customHeight="1" x14ac:dyDescent="0.15">
      <c r="B119" s="69" t="s">
        <v>379</v>
      </c>
      <c r="C119" s="55"/>
      <c r="D119" s="47" t="s">
        <v>370</v>
      </c>
      <c r="E119" s="48" t="s">
        <v>156</v>
      </c>
      <c r="F119" s="49" t="s">
        <v>341</v>
      </c>
      <c r="G119" s="50" t="s">
        <v>380</v>
      </c>
      <c r="H119" s="51" t="s">
        <v>80</v>
      </c>
      <c r="I119" s="50"/>
      <c r="J119" s="49">
        <v>6</v>
      </c>
      <c r="K119" s="70">
        <v>39843</v>
      </c>
      <c r="L119" s="51"/>
      <c r="M119" s="71">
        <v>777000</v>
      </c>
      <c r="N119" s="77"/>
      <c r="O119" s="104">
        <v>43555</v>
      </c>
      <c r="P119" s="55"/>
      <c r="Q119" s="55"/>
      <c r="R119" s="55" t="str">
        <f t="shared" si="20"/>
        <v>-</v>
      </c>
      <c r="S119" s="55"/>
      <c r="T119" s="55"/>
      <c r="U119" s="55"/>
      <c r="V119" s="55"/>
      <c r="W119" s="55"/>
      <c r="X119" s="55"/>
      <c r="Y119" s="55">
        <f t="shared" si="27"/>
        <v>-1</v>
      </c>
      <c r="Z119" s="55"/>
      <c r="AA119" s="55"/>
      <c r="AB119" s="55"/>
      <c r="AC119" s="55"/>
      <c r="AD119" s="55"/>
      <c r="AE119" s="55"/>
      <c r="AF119" s="55"/>
      <c r="AG119" s="55"/>
      <c r="AH119" s="51" t="s">
        <v>81</v>
      </c>
      <c r="AI119" s="51"/>
      <c r="AJ119" s="51"/>
      <c r="AK119" s="51"/>
      <c r="AL119" s="51"/>
      <c r="AM119" s="51"/>
      <c r="AN119" s="51"/>
      <c r="AO119" s="51"/>
      <c r="AP119" s="51"/>
      <c r="AQ119" s="57">
        <v>1</v>
      </c>
      <c r="AR119" s="51" t="s">
        <v>351</v>
      </c>
      <c r="AS119" s="51"/>
      <c r="AT119" s="51"/>
      <c r="AU119" s="51"/>
      <c r="AV119" s="51" t="s">
        <v>100</v>
      </c>
      <c r="AW119" s="51"/>
      <c r="AX119" s="58" t="s">
        <v>86</v>
      </c>
      <c r="AY119" s="59"/>
      <c r="AZ119" s="60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72"/>
      <c r="BL119" s="73">
        <f t="shared" si="39"/>
        <v>9</v>
      </c>
      <c r="BM119" s="64">
        <f>+IF(ISERROR(ROUNDDOWN(VLOOKUP(J119,[1]償却率!$B$4:$C$82,2,FALSE)*台帳シート!M119,0)*台帳シート!BL119),0,ROUNDDOWN(VLOOKUP(台帳シート!J119,[1]償却率!$B$4:$C$82,2,FALSE)*台帳シート!M119,0)*台帳シート!BL119)</f>
        <v>1167831</v>
      </c>
      <c r="BN119" s="65">
        <f t="shared" si="40"/>
        <v>776999</v>
      </c>
      <c r="BO119" s="74">
        <f t="shared" si="24"/>
        <v>1</v>
      </c>
      <c r="BP119" s="74">
        <f t="shared" si="41"/>
        <v>-1</v>
      </c>
      <c r="BQ119" s="65">
        <f t="shared" si="38"/>
        <v>-777000</v>
      </c>
      <c r="BR119" s="65">
        <f>IF(ISERROR(IF(BP119=0,IF(F119="無形・ソフトウェア",IF(ROUNDDOWN(VLOOKUP(J119,[1]償却率!$B$4:$C$77,2,FALSE)*台帳シート!M119,0)&gt;=台帳シート!BO119,台帳シート!BO119-0,ROUNDDOWN(VLOOKUP(台帳シート!J119,[1]償却率!$B$4:$C$77,2,FALSE)*台帳シート!M119,0)),IF(H119="1：リース",IF(ROUNDDOWN(VLOOKUP(J119,[1]償却率!$B$4:$C$77,2,FALSE)*台帳シート!M119,0)&gt;=台帳シート!BO119,台帳シート!BO119-0,ROUNDDOWN(VLOOKUP(台帳シート!J119,[1]償却率!$B$4:$C$77,2,FALSE)*台帳シート!M119,0)),IF(ROUNDDOWN(VLOOKUP(J119,[1]償却率!$B$4:$C$77,2,FALSE)*台帳シート!M119,0)&gt;=台帳シート!BO119,台帳シート!BO119-1,ROUNDDOWN(VLOOKUP(台帳シート!J119,[1]償却率!$B$4:$C$77,2,FALSE)*台帳シート!M119,0)))),0)),0,(IF(BP119=0,IF(F119="無形・ソフトウェア",IF(ROUNDDOWN(VLOOKUP(J119,[1]償却率!$B$4:$C$77,2,FALSE)*台帳シート!M119,0)&gt;=台帳シート!BO119,台帳シート!BO119-0,ROUNDDOWN(VLOOKUP(台帳シート!J119,[1]償却率!$B$4:$C$77,2,FALSE)*台帳シート!M119,0)),IF(H119="1：リース",IF(ROUNDDOWN(VLOOKUP(J119,[1]償却率!$B$4:$C$77,2,FALSE)*台帳シート!M119,0)&gt;=台帳シート!BO119,台帳シート!BO119-0,ROUNDDOWN(VLOOKUP(台帳シート!J119,[1]償却率!$B$4:$C$77,2,FALSE)*台帳シート!M119,0)),IF(ROUNDDOWN(VLOOKUP(J119,[1]償却率!$B$4:$C$77,2,FALSE)*台帳シート!M119,0)&gt;=台帳シート!BO119,台帳シート!BO119-1,ROUNDDOWN(VLOOKUP(台帳シート!J119,[1]償却率!$B$4:$C$77,2,FALSE)*台帳シート!M119,0)))),0)))</f>
        <v>0</v>
      </c>
      <c r="BS119" s="66">
        <f>BN119+BQ119+BR119-BP119</f>
        <v>0</v>
      </c>
      <c r="BT119" s="75">
        <f t="shared" si="26"/>
        <v>0</v>
      </c>
      <c r="BU119" s="68"/>
    </row>
    <row r="120" spans="2:73" ht="35.1" customHeight="1" x14ac:dyDescent="0.15">
      <c r="B120" s="69" t="s">
        <v>381</v>
      </c>
      <c r="C120" s="55"/>
      <c r="D120" s="47" t="s">
        <v>370</v>
      </c>
      <c r="E120" s="48" t="s">
        <v>156</v>
      </c>
      <c r="F120" s="49" t="s">
        <v>341</v>
      </c>
      <c r="G120" s="50" t="s">
        <v>382</v>
      </c>
      <c r="H120" s="51" t="s">
        <v>80</v>
      </c>
      <c r="I120" s="50"/>
      <c r="J120" s="49">
        <v>6</v>
      </c>
      <c r="K120" s="70">
        <v>37965</v>
      </c>
      <c r="L120" s="51"/>
      <c r="M120" s="71">
        <v>1995000</v>
      </c>
      <c r="N120" s="77"/>
      <c r="O120" s="55"/>
      <c r="P120" s="55"/>
      <c r="Q120" s="55"/>
      <c r="R120" s="55" t="str">
        <f t="shared" si="20"/>
        <v>-</v>
      </c>
      <c r="S120" s="55"/>
      <c r="T120" s="55"/>
      <c r="U120" s="55"/>
      <c r="V120" s="55"/>
      <c r="W120" s="55"/>
      <c r="X120" s="55"/>
      <c r="Y120" s="55" t="str">
        <f t="shared" si="27"/>
        <v>-</v>
      </c>
      <c r="Z120" s="55"/>
      <c r="AA120" s="55"/>
      <c r="AB120" s="55"/>
      <c r="AC120" s="55"/>
      <c r="AD120" s="55"/>
      <c r="AE120" s="55"/>
      <c r="AF120" s="55"/>
      <c r="AG120" s="55"/>
      <c r="AH120" s="51" t="s">
        <v>81</v>
      </c>
      <c r="AI120" s="51"/>
      <c r="AJ120" s="51"/>
      <c r="AK120" s="51"/>
      <c r="AL120" s="51"/>
      <c r="AM120" s="51"/>
      <c r="AN120" s="51"/>
      <c r="AO120" s="51"/>
      <c r="AP120" s="51"/>
      <c r="AQ120" s="57">
        <v>1</v>
      </c>
      <c r="AR120" s="51" t="s">
        <v>213</v>
      </c>
      <c r="AS120" s="51"/>
      <c r="AT120" s="51"/>
      <c r="AU120" s="51"/>
      <c r="AV120" s="51" t="s">
        <v>100</v>
      </c>
      <c r="AW120" s="51"/>
      <c r="AX120" s="58" t="s">
        <v>86</v>
      </c>
      <c r="AY120" s="59"/>
      <c r="AZ120" s="60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72"/>
      <c r="BL120" s="73">
        <f t="shared" si="39"/>
        <v>14</v>
      </c>
      <c r="BM120" s="64">
        <f>+IF(ISERROR(ROUNDDOWN(VLOOKUP(J120,[1]償却率!$B$4:$C$82,2,FALSE)*台帳シート!M120,0)*台帳シート!BL120),0,ROUNDDOWN(VLOOKUP(台帳シート!J120,[1]償却率!$B$4:$C$82,2,FALSE)*台帳シート!M120,0)*台帳シート!BL120)</f>
        <v>4664310</v>
      </c>
      <c r="BN120" s="65">
        <f t="shared" si="40"/>
        <v>1994999</v>
      </c>
      <c r="BO120" s="74">
        <f t="shared" si="24"/>
        <v>1</v>
      </c>
      <c r="BP120" s="74">
        <f t="shared" si="41"/>
        <v>0</v>
      </c>
      <c r="BQ120" s="65">
        <f t="shared" si="38"/>
        <v>0</v>
      </c>
      <c r="BR120" s="65">
        <f>IF(ISERROR(IF(BP120=0,IF(F120="無形・ソフトウェア",IF(ROUNDDOWN(VLOOKUP(J120,[1]償却率!$B$4:$C$77,2,FALSE)*台帳シート!M120,0)&gt;=台帳シート!BO120,台帳シート!BO120-0,ROUNDDOWN(VLOOKUP(台帳シート!J120,[1]償却率!$B$4:$C$77,2,FALSE)*台帳シート!M120,0)),IF(H120="1：リース",IF(ROUNDDOWN(VLOOKUP(J120,[1]償却率!$B$4:$C$77,2,FALSE)*台帳シート!M120,0)&gt;=台帳シート!BO120,台帳シート!BO120-0,ROUNDDOWN(VLOOKUP(台帳シート!J120,[1]償却率!$B$4:$C$77,2,FALSE)*台帳シート!M120,0)),IF(ROUNDDOWN(VLOOKUP(J120,[1]償却率!$B$4:$C$77,2,FALSE)*台帳シート!M120,0)&gt;=台帳シート!BO120,台帳シート!BO120-1,ROUNDDOWN(VLOOKUP(台帳シート!J120,[1]償却率!$B$4:$C$77,2,FALSE)*台帳シート!M120,0)))),0)),0,(IF(BP120=0,IF(F120="無形・ソフトウェア",IF(ROUNDDOWN(VLOOKUP(J120,[1]償却率!$B$4:$C$77,2,FALSE)*台帳シート!M120,0)&gt;=台帳シート!BO120,台帳シート!BO120-0,ROUNDDOWN(VLOOKUP(台帳シート!J120,[1]償却率!$B$4:$C$77,2,FALSE)*台帳シート!M120,0)),IF(H120="1：リース",IF(ROUNDDOWN(VLOOKUP(J120,[1]償却率!$B$4:$C$77,2,FALSE)*台帳シート!M120,0)&gt;=台帳シート!BO120,台帳シート!BO120-0,ROUNDDOWN(VLOOKUP(台帳シート!J120,[1]償却率!$B$4:$C$77,2,FALSE)*台帳シート!M120,0)),IF(ROUNDDOWN(VLOOKUP(J120,[1]償却率!$B$4:$C$77,2,FALSE)*台帳シート!M120,0)&gt;=台帳シート!BO120,台帳シート!BO120-1,ROUNDDOWN(VLOOKUP(台帳シート!J120,[1]償却率!$B$4:$C$77,2,FALSE)*台帳シート!M120,0)))),0)))</f>
        <v>0</v>
      </c>
      <c r="BS120" s="66">
        <f t="shared" ref="BS120:BS121" si="42">BN120+BQ120+BR120-BP120</f>
        <v>1994999</v>
      </c>
      <c r="BT120" s="75">
        <f t="shared" si="26"/>
        <v>1</v>
      </c>
      <c r="BU120" s="68"/>
    </row>
    <row r="121" spans="2:73" ht="35.1" customHeight="1" x14ac:dyDescent="0.15">
      <c r="B121" s="69" t="s">
        <v>383</v>
      </c>
      <c r="C121" s="55"/>
      <c r="D121" s="47" t="s">
        <v>370</v>
      </c>
      <c r="E121" s="48" t="s">
        <v>156</v>
      </c>
      <c r="F121" s="49" t="s">
        <v>341</v>
      </c>
      <c r="G121" s="50" t="s">
        <v>384</v>
      </c>
      <c r="H121" s="51" t="s">
        <v>80</v>
      </c>
      <c r="I121" s="50"/>
      <c r="J121" s="49">
        <v>5</v>
      </c>
      <c r="K121" s="70">
        <v>32071</v>
      </c>
      <c r="L121" s="51"/>
      <c r="M121" s="71">
        <v>872000</v>
      </c>
      <c r="N121" s="77"/>
      <c r="O121" s="104">
        <v>43555</v>
      </c>
      <c r="P121" s="55"/>
      <c r="Q121" s="55"/>
      <c r="R121" s="55" t="str">
        <f t="shared" si="20"/>
        <v>-</v>
      </c>
      <c r="S121" s="55"/>
      <c r="T121" s="55"/>
      <c r="U121" s="55"/>
      <c r="V121" s="55"/>
      <c r="W121" s="55"/>
      <c r="X121" s="55"/>
      <c r="Y121" s="55">
        <f t="shared" si="27"/>
        <v>-1</v>
      </c>
      <c r="Z121" s="55"/>
      <c r="AA121" s="55"/>
      <c r="AB121" s="55"/>
      <c r="AC121" s="55"/>
      <c r="AD121" s="55"/>
      <c r="AE121" s="55"/>
      <c r="AF121" s="55"/>
      <c r="AG121" s="55"/>
      <c r="AH121" s="51" t="s">
        <v>81</v>
      </c>
      <c r="AI121" s="51"/>
      <c r="AJ121" s="51"/>
      <c r="AK121" s="51"/>
      <c r="AL121" s="51"/>
      <c r="AM121" s="51"/>
      <c r="AN121" s="51"/>
      <c r="AO121" s="51"/>
      <c r="AP121" s="51"/>
      <c r="AQ121" s="57">
        <v>1</v>
      </c>
      <c r="AR121" s="51" t="s">
        <v>385</v>
      </c>
      <c r="AS121" s="51"/>
      <c r="AT121" s="51"/>
      <c r="AU121" s="51"/>
      <c r="AV121" s="51" t="s">
        <v>100</v>
      </c>
      <c r="AW121" s="51"/>
      <c r="AX121" s="58" t="s">
        <v>86</v>
      </c>
      <c r="AY121" s="59"/>
      <c r="AZ121" s="60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72"/>
      <c r="BL121" s="73">
        <f t="shared" si="39"/>
        <v>30</v>
      </c>
      <c r="BM121" s="64">
        <f>+IF(ISERROR(ROUNDDOWN(VLOOKUP(J121,[1]償却率!$B$4:$C$82,2,FALSE)*台帳シート!M121,0)*台帳シート!BL121),0,ROUNDDOWN(VLOOKUP(台帳シート!J121,[1]償却率!$B$4:$C$82,2,FALSE)*台帳シート!M121,0)*台帳シート!BL121)</f>
        <v>5232000</v>
      </c>
      <c r="BN121" s="65">
        <f t="shared" si="40"/>
        <v>871999</v>
      </c>
      <c r="BO121" s="74">
        <f t="shared" si="24"/>
        <v>1</v>
      </c>
      <c r="BP121" s="74">
        <f t="shared" si="41"/>
        <v>-1</v>
      </c>
      <c r="BQ121" s="65">
        <f t="shared" si="38"/>
        <v>-872000</v>
      </c>
      <c r="BR121" s="65">
        <f>IF(ISERROR(IF(BP121=0,IF(F121="無形・ソフトウェア",IF(ROUNDDOWN(VLOOKUP(J121,[1]償却率!$B$4:$C$77,2,FALSE)*台帳シート!M121,0)&gt;=台帳シート!BO121,台帳シート!BO121-0,ROUNDDOWN(VLOOKUP(台帳シート!J121,[1]償却率!$B$4:$C$77,2,FALSE)*台帳シート!M121,0)),IF(H121="1：リース",IF(ROUNDDOWN(VLOOKUP(J121,[1]償却率!$B$4:$C$77,2,FALSE)*台帳シート!M121,0)&gt;=台帳シート!BO121,台帳シート!BO121-0,ROUNDDOWN(VLOOKUP(台帳シート!J121,[1]償却率!$B$4:$C$77,2,FALSE)*台帳シート!M121,0)),IF(ROUNDDOWN(VLOOKUP(J121,[1]償却率!$B$4:$C$77,2,FALSE)*台帳シート!M121,0)&gt;=台帳シート!BO121,台帳シート!BO121-1,ROUNDDOWN(VLOOKUP(台帳シート!J121,[1]償却率!$B$4:$C$77,2,FALSE)*台帳シート!M121,0)))),0)),0,(IF(BP121=0,IF(F121="無形・ソフトウェア",IF(ROUNDDOWN(VLOOKUP(J121,[1]償却率!$B$4:$C$77,2,FALSE)*台帳シート!M121,0)&gt;=台帳シート!BO121,台帳シート!BO121-0,ROUNDDOWN(VLOOKUP(台帳シート!J121,[1]償却率!$B$4:$C$77,2,FALSE)*台帳シート!M121,0)),IF(H121="1：リース",IF(ROUNDDOWN(VLOOKUP(J121,[1]償却率!$B$4:$C$77,2,FALSE)*台帳シート!M121,0)&gt;=台帳シート!BO121,台帳シート!BO121-0,ROUNDDOWN(VLOOKUP(台帳シート!J121,[1]償却率!$B$4:$C$77,2,FALSE)*台帳シート!M121,0)),IF(ROUNDDOWN(VLOOKUP(J121,[1]償却率!$B$4:$C$77,2,FALSE)*台帳シート!M121,0)&gt;=台帳シート!BO121,台帳シート!BO121-1,ROUNDDOWN(VLOOKUP(台帳シート!J121,[1]償却率!$B$4:$C$77,2,FALSE)*台帳シート!M121,0)))),0)))</f>
        <v>0</v>
      </c>
      <c r="BS121" s="66">
        <f t="shared" si="42"/>
        <v>0</v>
      </c>
      <c r="BT121" s="75">
        <f t="shared" si="26"/>
        <v>0</v>
      </c>
      <c r="BU121" s="68"/>
    </row>
    <row r="122" spans="2:73" ht="35.1" customHeight="1" x14ac:dyDescent="0.15">
      <c r="B122" s="69" t="s">
        <v>386</v>
      </c>
      <c r="C122" s="55"/>
      <c r="D122" s="47" t="s">
        <v>370</v>
      </c>
      <c r="E122" s="48" t="s">
        <v>156</v>
      </c>
      <c r="F122" s="49" t="s">
        <v>341</v>
      </c>
      <c r="G122" s="50" t="s">
        <v>387</v>
      </c>
      <c r="H122" s="51" t="s">
        <v>80</v>
      </c>
      <c r="I122" s="50"/>
      <c r="J122" s="49">
        <v>5</v>
      </c>
      <c r="K122" s="70">
        <v>37469</v>
      </c>
      <c r="L122" s="51"/>
      <c r="M122" s="71">
        <v>666750</v>
      </c>
      <c r="N122" s="77"/>
      <c r="O122" s="55"/>
      <c r="P122" s="55"/>
      <c r="Q122" s="55"/>
      <c r="R122" s="55" t="str">
        <f t="shared" si="20"/>
        <v>-</v>
      </c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1" t="s">
        <v>81</v>
      </c>
      <c r="AI122" s="51"/>
      <c r="AJ122" s="51"/>
      <c r="AK122" s="51"/>
      <c r="AL122" s="51"/>
      <c r="AM122" s="51"/>
      <c r="AN122" s="51"/>
      <c r="AO122" s="51"/>
      <c r="AP122" s="51"/>
      <c r="AQ122" s="57">
        <v>1</v>
      </c>
      <c r="AR122" s="51" t="s">
        <v>385</v>
      </c>
      <c r="AS122" s="51"/>
      <c r="AT122" s="51"/>
      <c r="AU122" s="51"/>
      <c r="AV122" s="51" t="s">
        <v>100</v>
      </c>
      <c r="AW122" s="51"/>
      <c r="AX122" s="58" t="s">
        <v>86</v>
      </c>
      <c r="AY122" s="59"/>
      <c r="AZ122" s="60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72"/>
      <c r="BL122" s="73">
        <f t="shared" si="39"/>
        <v>15</v>
      </c>
      <c r="BM122" s="64">
        <f>+IF(ISERROR(ROUNDDOWN(VLOOKUP(J122,[1]償却率!$B$4:$C$82,2,FALSE)*台帳シート!M122,0)*台帳シート!BL122),0,ROUNDDOWN(VLOOKUP(台帳シート!J122,[1]償却率!$B$4:$C$82,2,FALSE)*台帳シート!M122,0)*台帳シート!BL122)</f>
        <v>2000250</v>
      </c>
      <c r="BN122" s="65">
        <f t="shared" si="40"/>
        <v>666749</v>
      </c>
      <c r="BO122" s="74">
        <f t="shared" si="24"/>
        <v>1</v>
      </c>
      <c r="BP122" s="74">
        <f t="shared" si="41"/>
        <v>0</v>
      </c>
      <c r="BQ122" s="65">
        <f t="shared" si="38"/>
        <v>0</v>
      </c>
      <c r="BR122" s="65">
        <f>IF(ISERROR(IF(BP122=0,IF(F122="無形・ソフトウェア",IF(ROUNDDOWN(VLOOKUP(J122,[1]償却率!$B$4:$C$77,2,FALSE)*台帳シート!M122,0)&gt;=台帳シート!BO122,台帳シート!BO122-0,ROUNDDOWN(VLOOKUP(台帳シート!J122,[1]償却率!$B$4:$C$77,2,FALSE)*台帳シート!M122,0)),IF(H122="1：リース",IF(ROUNDDOWN(VLOOKUP(J122,[1]償却率!$B$4:$C$77,2,FALSE)*台帳シート!M122,0)&gt;=台帳シート!BO122,台帳シート!BO122-0,ROUNDDOWN(VLOOKUP(台帳シート!J122,[1]償却率!$B$4:$C$77,2,FALSE)*台帳シート!M122,0)),IF(ROUNDDOWN(VLOOKUP(J122,[1]償却率!$B$4:$C$77,2,FALSE)*台帳シート!M122,0)&gt;=台帳シート!BO122,台帳シート!BO122-1,ROUNDDOWN(VLOOKUP(台帳シート!J122,[1]償却率!$B$4:$C$77,2,FALSE)*台帳シート!M122,0)))),0)),0,(IF(BP122=0,IF(F122="無形・ソフトウェア",IF(ROUNDDOWN(VLOOKUP(J122,[1]償却率!$B$4:$C$77,2,FALSE)*台帳シート!M122,0)&gt;=台帳シート!BO122,台帳シート!BO122-0,ROUNDDOWN(VLOOKUP(台帳シート!J122,[1]償却率!$B$4:$C$77,2,FALSE)*台帳シート!M122,0)),IF(H122="1：リース",IF(ROUNDDOWN(VLOOKUP(J122,[1]償却率!$B$4:$C$77,2,FALSE)*台帳シート!M122,0)&gt;=台帳シート!BO122,台帳シート!BO122-0,ROUNDDOWN(VLOOKUP(台帳シート!J122,[1]償却率!$B$4:$C$77,2,FALSE)*台帳シート!M122,0)),IF(ROUNDDOWN(VLOOKUP(J122,[1]償却率!$B$4:$C$77,2,FALSE)*台帳シート!M122,0)&gt;=台帳シート!BO122,台帳シート!BO122-1,ROUNDDOWN(VLOOKUP(台帳シート!J122,[1]償却率!$B$4:$C$77,2,FALSE)*台帳シート!M122,0)))),0)))</f>
        <v>0</v>
      </c>
      <c r="BS122" s="66">
        <f t="shared" si="29"/>
        <v>666749</v>
      </c>
      <c r="BT122" s="75">
        <f t="shared" si="26"/>
        <v>1</v>
      </c>
      <c r="BU122" s="68"/>
    </row>
    <row r="123" spans="2:73" ht="35.1" customHeight="1" x14ac:dyDescent="0.15">
      <c r="B123" s="69" t="s">
        <v>388</v>
      </c>
      <c r="C123" s="55"/>
      <c r="D123" s="47" t="s">
        <v>370</v>
      </c>
      <c r="E123" s="48" t="s">
        <v>156</v>
      </c>
      <c r="F123" s="49" t="s">
        <v>341</v>
      </c>
      <c r="G123" s="50" t="s">
        <v>389</v>
      </c>
      <c r="H123" s="51" t="s">
        <v>80</v>
      </c>
      <c r="I123" s="50"/>
      <c r="J123" s="49">
        <v>6</v>
      </c>
      <c r="K123" s="70">
        <v>35520</v>
      </c>
      <c r="L123" s="51"/>
      <c r="M123" s="71">
        <v>554346</v>
      </c>
      <c r="N123" s="77"/>
      <c r="O123" s="55"/>
      <c r="P123" s="55"/>
      <c r="Q123" s="55"/>
      <c r="R123" s="55" t="str">
        <f t="shared" si="20"/>
        <v>-</v>
      </c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1" t="s">
        <v>81</v>
      </c>
      <c r="AI123" s="51"/>
      <c r="AJ123" s="51"/>
      <c r="AK123" s="51"/>
      <c r="AL123" s="51"/>
      <c r="AM123" s="51"/>
      <c r="AN123" s="51"/>
      <c r="AO123" s="51"/>
      <c r="AP123" s="51"/>
      <c r="AQ123" s="57">
        <v>1</v>
      </c>
      <c r="AR123" s="51" t="s">
        <v>351</v>
      </c>
      <c r="AS123" s="51"/>
      <c r="AT123" s="51"/>
      <c r="AU123" s="51"/>
      <c r="AV123" s="51" t="s">
        <v>100</v>
      </c>
      <c r="AW123" s="51"/>
      <c r="AX123" s="58" t="s">
        <v>86</v>
      </c>
      <c r="AY123" s="59"/>
      <c r="AZ123" s="60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72"/>
      <c r="BL123" s="73">
        <f t="shared" si="39"/>
        <v>21</v>
      </c>
      <c r="BM123" s="64">
        <f>+IF(ISERROR(ROUNDDOWN(VLOOKUP(J123,[1]償却率!$B$4:$C$82,2,FALSE)*台帳シート!M123,0)*台帳シート!BL123),0,ROUNDDOWN(VLOOKUP(台帳シート!J123,[1]償却率!$B$4:$C$82,2,FALSE)*台帳シート!M123,0)*台帳シート!BL123)</f>
        <v>1944075</v>
      </c>
      <c r="BN123" s="65">
        <f t="shared" si="40"/>
        <v>554345</v>
      </c>
      <c r="BO123" s="74">
        <f t="shared" si="24"/>
        <v>1</v>
      </c>
      <c r="BP123" s="74">
        <f t="shared" si="41"/>
        <v>0</v>
      </c>
      <c r="BQ123" s="65">
        <f t="shared" si="38"/>
        <v>0</v>
      </c>
      <c r="BR123" s="65">
        <f>IF(ISERROR(IF(BP123=0,IF(F123="無形・ソフトウェア",IF(ROUNDDOWN(VLOOKUP(J123,[1]償却率!$B$4:$C$77,2,FALSE)*台帳シート!M123,0)&gt;=台帳シート!BO123,台帳シート!BO123-0,ROUNDDOWN(VLOOKUP(台帳シート!J123,[1]償却率!$B$4:$C$77,2,FALSE)*台帳シート!M123,0)),IF(H123="1：リース",IF(ROUNDDOWN(VLOOKUP(J123,[1]償却率!$B$4:$C$77,2,FALSE)*台帳シート!M123,0)&gt;=台帳シート!BO123,台帳シート!BO123-0,ROUNDDOWN(VLOOKUP(台帳シート!J123,[1]償却率!$B$4:$C$77,2,FALSE)*台帳シート!M123,0)),IF(ROUNDDOWN(VLOOKUP(J123,[1]償却率!$B$4:$C$77,2,FALSE)*台帳シート!M123,0)&gt;=台帳シート!BO123,台帳シート!BO123-1,ROUNDDOWN(VLOOKUP(台帳シート!J123,[1]償却率!$B$4:$C$77,2,FALSE)*台帳シート!M123,0)))),0)),0,(IF(BP123=0,IF(F123="無形・ソフトウェア",IF(ROUNDDOWN(VLOOKUP(J123,[1]償却率!$B$4:$C$77,2,FALSE)*台帳シート!M123,0)&gt;=台帳シート!BO123,台帳シート!BO123-0,ROUNDDOWN(VLOOKUP(台帳シート!J123,[1]償却率!$B$4:$C$77,2,FALSE)*台帳シート!M123,0)),IF(H123="1：リース",IF(ROUNDDOWN(VLOOKUP(J123,[1]償却率!$B$4:$C$77,2,FALSE)*台帳シート!M123,0)&gt;=台帳シート!BO123,台帳シート!BO123-0,ROUNDDOWN(VLOOKUP(台帳シート!J123,[1]償却率!$B$4:$C$77,2,FALSE)*台帳シート!M123,0)),IF(ROUNDDOWN(VLOOKUP(J123,[1]償却率!$B$4:$C$77,2,FALSE)*台帳シート!M123,0)&gt;=台帳シート!BO123,台帳シート!BO123-1,ROUNDDOWN(VLOOKUP(台帳シート!J123,[1]償却率!$B$4:$C$77,2,FALSE)*台帳シート!M123,0)))),0)))</f>
        <v>0</v>
      </c>
      <c r="BS123" s="66">
        <f t="shared" si="29"/>
        <v>554345</v>
      </c>
      <c r="BT123" s="75">
        <f t="shared" si="26"/>
        <v>1</v>
      </c>
      <c r="BU123" s="68"/>
    </row>
    <row r="124" spans="2:73" ht="35.1" customHeight="1" x14ac:dyDescent="0.15">
      <c r="B124" s="69" t="s">
        <v>390</v>
      </c>
      <c r="C124" s="55"/>
      <c r="D124" s="47" t="s">
        <v>370</v>
      </c>
      <c r="E124" s="48" t="s">
        <v>156</v>
      </c>
      <c r="F124" s="49" t="s">
        <v>341</v>
      </c>
      <c r="G124" s="50" t="s">
        <v>391</v>
      </c>
      <c r="H124" s="51" t="s">
        <v>80</v>
      </c>
      <c r="I124" s="50"/>
      <c r="J124" s="49">
        <v>6</v>
      </c>
      <c r="K124" s="70">
        <v>30030</v>
      </c>
      <c r="L124" s="51"/>
      <c r="M124" s="71">
        <v>880000</v>
      </c>
      <c r="N124" s="77"/>
      <c r="O124" s="55"/>
      <c r="P124" s="55"/>
      <c r="Q124" s="55"/>
      <c r="R124" s="55" t="str">
        <f t="shared" si="20"/>
        <v>-</v>
      </c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1" t="s">
        <v>81</v>
      </c>
      <c r="AI124" s="51"/>
      <c r="AJ124" s="51"/>
      <c r="AK124" s="51"/>
      <c r="AL124" s="51"/>
      <c r="AM124" s="51"/>
      <c r="AN124" s="51"/>
      <c r="AO124" s="51"/>
      <c r="AP124" s="51"/>
      <c r="AQ124" s="57">
        <v>1</v>
      </c>
      <c r="AR124" s="51" t="s">
        <v>351</v>
      </c>
      <c r="AS124" s="51"/>
      <c r="AT124" s="51"/>
      <c r="AU124" s="51"/>
      <c r="AV124" s="51" t="s">
        <v>100</v>
      </c>
      <c r="AW124" s="51"/>
      <c r="AX124" s="58" t="s">
        <v>86</v>
      </c>
      <c r="AY124" s="59"/>
      <c r="AZ124" s="60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72"/>
      <c r="BL124" s="73">
        <f t="shared" si="39"/>
        <v>36</v>
      </c>
      <c r="BM124" s="64">
        <f>+IF(ISERROR(ROUNDDOWN(VLOOKUP(J124,[1]償却率!$B$4:$C$82,2,FALSE)*台帳シート!M124,0)*台帳シート!BL124),0,ROUNDDOWN(VLOOKUP(台帳シート!J124,[1]償却率!$B$4:$C$82,2,FALSE)*台帳シート!M124,0)*台帳シート!BL124)</f>
        <v>5290560</v>
      </c>
      <c r="BN124" s="65">
        <f t="shared" si="40"/>
        <v>879999</v>
      </c>
      <c r="BO124" s="74">
        <f t="shared" si="24"/>
        <v>1</v>
      </c>
      <c r="BP124" s="74">
        <f t="shared" si="41"/>
        <v>0</v>
      </c>
      <c r="BQ124" s="65">
        <f t="shared" si="38"/>
        <v>0</v>
      </c>
      <c r="BR124" s="65">
        <f>IF(ISERROR(IF(BP124=0,IF(F124="無形・ソフトウェア",IF(ROUNDDOWN(VLOOKUP(J124,[1]償却率!$B$4:$C$77,2,FALSE)*台帳シート!M124,0)&gt;=台帳シート!BO124,台帳シート!BO124-0,ROUNDDOWN(VLOOKUP(台帳シート!J124,[1]償却率!$B$4:$C$77,2,FALSE)*台帳シート!M124,0)),IF(H124="1：リース",IF(ROUNDDOWN(VLOOKUP(J124,[1]償却率!$B$4:$C$77,2,FALSE)*台帳シート!M124,0)&gt;=台帳シート!BO124,台帳シート!BO124-0,ROUNDDOWN(VLOOKUP(台帳シート!J124,[1]償却率!$B$4:$C$77,2,FALSE)*台帳シート!M124,0)),IF(ROUNDDOWN(VLOOKUP(J124,[1]償却率!$B$4:$C$77,2,FALSE)*台帳シート!M124,0)&gt;=台帳シート!BO124,台帳シート!BO124-1,ROUNDDOWN(VLOOKUP(台帳シート!J124,[1]償却率!$B$4:$C$77,2,FALSE)*台帳シート!M124,0)))),0)),0,(IF(BP124=0,IF(F124="無形・ソフトウェア",IF(ROUNDDOWN(VLOOKUP(J124,[1]償却率!$B$4:$C$77,2,FALSE)*台帳シート!M124,0)&gt;=台帳シート!BO124,台帳シート!BO124-0,ROUNDDOWN(VLOOKUP(台帳シート!J124,[1]償却率!$B$4:$C$77,2,FALSE)*台帳シート!M124,0)),IF(H124="1：リース",IF(ROUNDDOWN(VLOOKUP(J124,[1]償却率!$B$4:$C$77,2,FALSE)*台帳シート!M124,0)&gt;=台帳シート!BO124,台帳シート!BO124-0,ROUNDDOWN(VLOOKUP(台帳シート!J124,[1]償却率!$B$4:$C$77,2,FALSE)*台帳シート!M124,0)),IF(ROUNDDOWN(VLOOKUP(J124,[1]償却率!$B$4:$C$77,2,FALSE)*台帳シート!M124,0)&gt;=台帳シート!BO124,台帳シート!BO124-1,ROUNDDOWN(VLOOKUP(台帳シート!J124,[1]償却率!$B$4:$C$77,2,FALSE)*台帳シート!M124,0)))),0)))</f>
        <v>0</v>
      </c>
      <c r="BS124" s="66">
        <f t="shared" si="29"/>
        <v>879999</v>
      </c>
      <c r="BT124" s="75">
        <f t="shared" si="26"/>
        <v>1</v>
      </c>
      <c r="BU124" s="68"/>
    </row>
    <row r="125" spans="2:73" ht="35.1" customHeight="1" x14ac:dyDescent="0.15">
      <c r="B125" s="69" t="s">
        <v>392</v>
      </c>
      <c r="C125" s="55"/>
      <c r="D125" s="47" t="s">
        <v>370</v>
      </c>
      <c r="E125" s="48" t="s">
        <v>156</v>
      </c>
      <c r="F125" s="49" t="s">
        <v>341</v>
      </c>
      <c r="G125" s="50" t="s">
        <v>393</v>
      </c>
      <c r="H125" s="51" t="s">
        <v>80</v>
      </c>
      <c r="I125" s="50"/>
      <c r="J125" s="49">
        <v>5</v>
      </c>
      <c r="K125" s="70">
        <v>40371</v>
      </c>
      <c r="L125" s="51"/>
      <c r="M125" s="71">
        <v>2187982</v>
      </c>
      <c r="N125" s="77"/>
      <c r="O125" s="55"/>
      <c r="P125" s="55"/>
      <c r="Q125" s="55"/>
      <c r="R125" s="55" t="str">
        <f t="shared" si="20"/>
        <v>-</v>
      </c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1" t="s">
        <v>81</v>
      </c>
      <c r="AI125" s="51"/>
      <c r="AJ125" s="51"/>
      <c r="AK125" s="51"/>
      <c r="AL125" s="51"/>
      <c r="AM125" s="51"/>
      <c r="AN125" s="51"/>
      <c r="AO125" s="51"/>
      <c r="AP125" s="51"/>
      <c r="AQ125" s="57">
        <v>1</v>
      </c>
      <c r="AR125" s="51" t="s">
        <v>351</v>
      </c>
      <c r="AS125" s="51"/>
      <c r="AT125" s="51"/>
      <c r="AU125" s="51"/>
      <c r="AV125" s="51" t="s">
        <v>100</v>
      </c>
      <c r="AW125" s="51"/>
      <c r="AX125" s="58" t="s">
        <v>86</v>
      </c>
      <c r="AY125" s="59"/>
      <c r="AZ125" s="60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72"/>
      <c r="BL125" s="73">
        <f t="shared" si="39"/>
        <v>7</v>
      </c>
      <c r="BM125" s="64">
        <f>+IF(ISERROR(ROUNDDOWN(VLOOKUP(J125,[1]償却率!$B$4:$C$82,2,FALSE)*台帳シート!M125,0)*台帳シート!BL125),0,ROUNDDOWN(VLOOKUP(台帳シート!J125,[1]償却率!$B$4:$C$82,2,FALSE)*台帳シート!M125,0)*台帳シート!BL125)</f>
        <v>3063172</v>
      </c>
      <c r="BN125" s="65">
        <f t="shared" si="40"/>
        <v>2187981</v>
      </c>
      <c r="BO125" s="74">
        <f t="shared" si="24"/>
        <v>1</v>
      </c>
      <c r="BP125" s="74">
        <f t="shared" si="41"/>
        <v>0</v>
      </c>
      <c r="BQ125" s="65">
        <f t="shared" si="38"/>
        <v>0</v>
      </c>
      <c r="BR125" s="65">
        <f>IF(ISERROR(IF(BP125=0,IF(F125="無形・ソフトウェア",IF(ROUNDDOWN(VLOOKUP(J125,[1]償却率!$B$4:$C$77,2,FALSE)*台帳シート!M125,0)&gt;=台帳シート!BO125,台帳シート!BO125-0,ROUNDDOWN(VLOOKUP(台帳シート!J125,[1]償却率!$B$4:$C$77,2,FALSE)*台帳シート!M125,0)),IF(H125="1：リース",IF(ROUNDDOWN(VLOOKUP(J125,[1]償却率!$B$4:$C$77,2,FALSE)*台帳シート!M125,0)&gt;=台帳シート!BO125,台帳シート!BO125-0,ROUNDDOWN(VLOOKUP(台帳シート!J125,[1]償却率!$B$4:$C$77,2,FALSE)*台帳シート!M125,0)),IF(ROUNDDOWN(VLOOKUP(J125,[1]償却率!$B$4:$C$77,2,FALSE)*台帳シート!M125,0)&gt;=台帳シート!BO125,台帳シート!BO125-1,ROUNDDOWN(VLOOKUP(台帳シート!J125,[1]償却率!$B$4:$C$77,2,FALSE)*台帳シート!M125,0)))),0)),0,(IF(BP125=0,IF(F125="無形・ソフトウェア",IF(ROUNDDOWN(VLOOKUP(J125,[1]償却率!$B$4:$C$77,2,FALSE)*台帳シート!M125,0)&gt;=台帳シート!BO125,台帳シート!BO125-0,ROUNDDOWN(VLOOKUP(台帳シート!J125,[1]償却率!$B$4:$C$77,2,FALSE)*台帳シート!M125,0)),IF(H125="1：リース",IF(ROUNDDOWN(VLOOKUP(J125,[1]償却率!$B$4:$C$77,2,FALSE)*台帳シート!M125,0)&gt;=台帳シート!BO125,台帳シート!BO125-0,ROUNDDOWN(VLOOKUP(台帳シート!J125,[1]償却率!$B$4:$C$77,2,FALSE)*台帳シート!M125,0)),IF(ROUNDDOWN(VLOOKUP(J125,[1]償却率!$B$4:$C$77,2,FALSE)*台帳シート!M125,0)&gt;=台帳シート!BO125,台帳シート!BO125-1,ROUNDDOWN(VLOOKUP(台帳シート!J125,[1]償却率!$B$4:$C$77,2,FALSE)*台帳シート!M125,0)))),0)))</f>
        <v>0</v>
      </c>
      <c r="BS125" s="66">
        <f t="shared" si="29"/>
        <v>2187981</v>
      </c>
      <c r="BT125" s="75">
        <f>+BO125+BP125-BR125</f>
        <v>1</v>
      </c>
      <c r="BU125" s="68"/>
    </row>
    <row r="126" spans="2:73" ht="35.1" customHeight="1" x14ac:dyDescent="0.15">
      <c r="B126" s="69" t="s">
        <v>394</v>
      </c>
      <c r="C126" s="55"/>
      <c r="D126" s="47" t="s">
        <v>370</v>
      </c>
      <c r="E126" s="48" t="s">
        <v>156</v>
      </c>
      <c r="F126" s="49" t="s">
        <v>341</v>
      </c>
      <c r="G126" s="50" t="s">
        <v>395</v>
      </c>
      <c r="H126" s="51" t="s">
        <v>80</v>
      </c>
      <c r="I126" s="50"/>
      <c r="J126" s="49">
        <v>5</v>
      </c>
      <c r="K126" s="70">
        <v>40232</v>
      </c>
      <c r="L126" s="51"/>
      <c r="M126" s="71">
        <v>945000</v>
      </c>
      <c r="N126" s="77"/>
      <c r="O126" s="55"/>
      <c r="P126" s="55"/>
      <c r="Q126" s="55"/>
      <c r="R126" s="55" t="str">
        <f t="shared" si="20"/>
        <v>-</v>
      </c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1" t="s">
        <v>81</v>
      </c>
      <c r="AI126" s="51"/>
      <c r="AJ126" s="51"/>
      <c r="AK126" s="51"/>
      <c r="AL126" s="51"/>
      <c r="AM126" s="51"/>
      <c r="AN126" s="51"/>
      <c r="AO126" s="51"/>
      <c r="AP126" s="51"/>
      <c r="AQ126" s="57">
        <v>1</v>
      </c>
      <c r="AR126" s="51" t="s">
        <v>351</v>
      </c>
      <c r="AS126" s="51"/>
      <c r="AT126" s="51"/>
      <c r="AU126" s="51"/>
      <c r="AV126" s="51" t="s">
        <v>100</v>
      </c>
      <c r="AW126" s="51"/>
      <c r="AX126" s="58" t="s">
        <v>86</v>
      </c>
      <c r="AY126" s="59"/>
      <c r="AZ126" s="60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72"/>
      <c r="BL126" s="73">
        <f t="shared" si="39"/>
        <v>8</v>
      </c>
      <c r="BM126" s="64">
        <f>+IF(ISERROR(ROUNDDOWN(VLOOKUP(J126,[1]償却率!$B$4:$C$82,2,FALSE)*台帳シート!M126,0)*台帳シート!BL126),0,ROUNDDOWN(VLOOKUP(台帳シート!J126,[1]償却率!$B$4:$C$82,2,FALSE)*台帳シート!M126,0)*台帳シート!BL126)</f>
        <v>1512000</v>
      </c>
      <c r="BN126" s="65">
        <f t="shared" si="40"/>
        <v>944999</v>
      </c>
      <c r="BO126" s="74">
        <f t="shared" si="24"/>
        <v>1</v>
      </c>
      <c r="BP126" s="74">
        <f t="shared" si="41"/>
        <v>0</v>
      </c>
      <c r="BQ126" s="65">
        <f t="shared" si="38"/>
        <v>0</v>
      </c>
      <c r="BR126" s="65">
        <f>IF(ISERROR(IF(BP126=0,IF(F126="無形・ソフトウェア",IF(ROUNDDOWN(VLOOKUP(J126,[1]償却率!$B$4:$C$77,2,FALSE)*台帳シート!M126,0)&gt;=台帳シート!BO126,台帳シート!BO126-0,ROUNDDOWN(VLOOKUP(台帳シート!J126,[1]償却率!$B$4:$C$77,2,FALSE)*台帳シート!M126,0)),IF(H126="1：リース",IF(ROUNDDOWN(VLOOKUP(J126,[1]償却率!$B$4:$C$77,2,FALSE)*台帳シート!M126,0)&gt;=台帳シート!BO126,台帳シート!BO126-0,ROUNDDOWN(VLOOKUP(台帳シート!J126,[1]償却率!$B$4:$C$77,2,FALSE)*台帳シート!M126,0)),IF(ROUNDDOWN(VLOOKUP(J126,[1]償却率!$B$4:$C$77,2,FALSE)*台帳シート!M126,0)&gt;=台帳シート!BO126,台帳シート!BO126-1,ROUNDDOWN(VLOOKUP(台帳シート!J126,[1]償却率!$B$4:$C$77,2,FALSE)*台帳シート!M126,0)))),0)),0,(IF(BP126=0,IF(F126="無形・ソフトウェア",IF(ROUNDDOWN(VLOOKUP(J126,[1]償却率!$B$4:$C$77,2,FALSE)*台帳シート!M126,0)&gt;=台帳シート!BO126,台帳シート!BO126-0,ROUNDDOWN(VLOOKUP(台帳シート!J126,[1]償却率!$B$4:$C$77,2,FALSE)*台帳シート!M126,0)),IF(H126="1：リース",IF(ROUNDDOWN(VLOOKUP(J126,[1]償却率!$B$4:$C$77,2,FALSE)*台帳シート!M126,0)&gt;=台帳シート!BO126,台帳シート!BO126-0,ROUNDDOWN(VLOOKUP(台帳シート!J126,[1]償却率!$B$4:$C$77,2,FALSE)*台帳シート!M126,0)),IF(ROUNDDOWN(VLOOKUP(J126,[1]償却率!$B$4:$C$77,2,FALSE)*台帳シート!M126,0)&gt;=台帳シート!BO126,台帳シート!BO126-1,ROUNDDOWN(VLOOKUP(台帳シート!J126,[1]償却率!$B$4:$C$77,2,FALSE)*台帳シート!M126,0)))),0)))</f>
        <v>0</v>
      </c>
      <c r="BS126" s="66">
        <f t="shared" si="29"/>
        <v>944999</v>
      </c>
      <c r="BT126" s="75">
        <f t="shared" si="26"/>
        <v>1</v>
      </c>
      <c r="BU126" s="68"/>
    </row>
    <row r="127" spans="2:73" ht="35.1" customHeight="1" x14ac:dyDescent="0.15">
      <c r="B127" s="69" t="s">
        <v>396</v>
      </c>
      <c r="C127" s="55"/>
      <c r="D127" s="47" t="s">
        <v>397</v>
      </c>
      <c r="E127" s="48" t="s">
        <v>156</v>
      </c>
      <c r="F127" s="49" t="s">
        <v>341</v>
      </c>
      <c r="G127" s="50" t="s">
        <v>398</v>
      </c>
      <c r="H127" s="51" t="s">
        <v>80</v>
      </c>
      <c r="I127" s="50"/>
      <c r="J127" s="49">
        <v>4</v>
      </c>
      <c r="K127" s="70">
        <v>40085</v>
      </c>
      <c r="L127" s="51"/>
      <c r="M127" s="71">
        <v>853797</v>
      </c>
      <c r="N127" s="77"/>
      <c r="O127" s="55"/>
      <c r="P127" s="55"/>
      <c r="Q127" s="55"/>
      <c r="R127" s="55" t="str">
        <f t="shared" si="20"/>
        <v>-</v>
      </c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1" t="s">
        <v>81</v>
      </c>
      <c r="AI127" s="51"/>
      <c r="AJ127" s="51"/>
      <c r="AK127" s="51"/>
      <c r="AL127" s="51"/>
      <c r="AM127" s="51"/>
      <c r="AN127" s="51"/>
      <c r="AO127" s="51"/>
      <c r="AP127" s="51"/>
      <c r="AQ127" s="57">
        <v>1</v>
      </c>
      <c r="AR127" s="51" t="s">
        <v>351</v>
      </c>
      <c r="AS127" s="51"/>
      <c r="AT127" s="51"/>
      <c r="AU127" s="51"/>
      <c r="AV127" s="51" t="s">
        <v>100</v>
      </c>
      <c r="AW127" s="51"/>
      <c r="AX127" s="58" t="s">
        <v>86</v>
      </c>
      <c r="AY127" s="59"/>
      <c r="AZ127" s="60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72"/>
      <c r="BL127" s="73">
        <f t="shared" si="39"/>
        <v>8</v>
      </c>
      <c r="BM127" s="64">
        <f>+IF(ISERROR(ROUNDDOWN(VLOOKUP(J127,[1]償却率!$B$4:$C$82,2,FALSE)*台帳シート!M127,0)*台帳シート!BL127),0,ROUNDDOWN(VLOOKUP(台帳シート!J127,[1]償却率!$B$4:$C$82,2,FALSE)*台帳シート!M127,0)*台帳シート!BL127)</f>
        <v>1707592</v>
      </c>
      <c r="BN127" s="65">
        <f t="shared" si="40"/>
        <v>853796</v>
      </c>
      <c r="BO127" s="74">
        <f t="shared" si="24"/>
        <v>1</v>
      </c>
      <c r="BP127" s="74">
        <f t="shared" si="41"/>
        <v>0</v>
      </c>
      <c r="BQ127" s="65">
        <f t="shared" si="38"/>
        <v>0</v>
      </c>
      <c r="BR127" s="65">
        <f>IF(ISERROR(IF(BP127=0,IF(F127="無形・ソフトウェア",IF(ROUNDDOWN(VLOOKUP(J127,[1]償却率!$B$4:$C$77,2,FALSE)*台帳シート!M127,0)&gt;=台帳シート!BO127,台帳シート!BO127-0,ROUNDDOWN(VLOOKUP(台帳シート!J127,[1]償却率!$B$4:$C$77,2,FALSE)*台帳シート!M127,0)),IF(H127="1：リース",IF(ROUNDDOWN(VLOOKUP(J127,[1]償却率!$B$4:$C$77,2,FALSE)*台帳シート!M127,0)&gt;=台帳シート!BO127,台帳シート!BO127-0,ROUNDDOWN(VLOOKUP(台帳シート!J127,[1]償却率!$B$4:$C$77,2,FALSE)*台帳シート!M127,0)),IF(ROUNDDOWN(VLOOKUP(J127,[1]償却率!$B$4:$C$77,2,FALSE)*台帳シート!M127,0)&gt;=台帳シート!BO127,台帳シート!BO127-1,ROUNDDOWN(VLOOKUP(台帳シート!J127,[1]償却率!$B$4:$C$77,2,FALSE)*台帳シート!M127,0)))),0)),0,(IF(BP127=0,IF(F127="無形・ソフトウェア",IF(ROUNDDOWN(VLOOKUP(J127,[1]償却率!$B$4:$C$77,2,FALSE)*台帳シート!M127,0)&gt;=台帳シート!BO127,台帳シート!BO127-0,ROUNDDOWN(VLOOKUP(台帳シート!J127,[1]償却率!$B$4:$C$77,2,FALSE)*台帳シート!M127,0)),IF(H127="1：リース",IF(ROUNDDOWN(VLOOKUP(J127,[1]償却率!$B$4:$C$77,2,FALSE)*台帳シート!M127,0)&gt;=台帳シート!BO127,台帳シート!BO127-0,ROUNDDOWN(VLOOKUP(台帳シート!J127,[1]償却率!$B$4:$C$77,2,FALSE)*台帳シート!M127,0)),IF(ROUNDDOWN(VLOOKUP(J127,[1]償却率!$B$4:$C$77,2,FALSE)*台帳シート!M127,0)&gt;=台帳シート!BO127,台帳シート!BO127-1,ROUNDDOWN(VLOOKUP(台帳シート!J127,[1]償却率!$B$4:$C$77,2,FALSE)*台帳シート!M127,0)))),0)))</f>
        <v>0</v>
      </c>
      <c r="BS127" s="66">
        <f t="shared" si="29"/>
        <v>853796</v>
      </c>
      <c r="BT127" s="75">
        <f t="shared" si="26"/>
        <v>1</v>
      </c>
      <c r="BU127" s="68"/>
    </row>
    <row r="128" spans="2:73" ht="35.1" customHeight="1" x14ac:dyDescent="0.15">
      <c r="B128" s="69" t="s">
        <v>399</v>
      </c>
      <c r="C128" s="55"/>
      <c r="D128" s="47" t="s">
        <v>400</v>
      </c>
      <c r="E128" s="48" t="s">
        <v>156</v>
      </c>
      <c r="F128" s="49" t="s">
        <v>341</v>
      </c>
      <c r="G128" s="50" t="s">
        <v>401</v>
      </c>
      <c r="H128" s="51" t="s">
        <v>80</v>
      </c>
      <c r="I128" s="50"/>
      <c r="J128" s="49">
        <v>4</v>
      </c>
      <c r="K128" s="70">
        <v>40085</v>
      </c>
      <c r="L128" s="51"/>
      <c r="M128" s="71">
        <v>853797</v>
      </c>
      <c r="N128" s="77"/>
      <c r="O128" s="104"/>
      <c r="P128" s="55"/>
      <c r="Q128" s="55"/>
      <c r="R128" s="55" t="str">
        <f t="shared" si="20"/>
        <v>-</v>
      </c>
      <c r="S128" s="55"/>
      <c r="T128" s="55"/>
      <c r="U128" s="55"/>
      <c r="V128" s="55"/>
      <c r="W128" s="55"/>
      <c r="X128" s="55"/>
      <c r="Y128" s="55" t="str">
        <f t="shared" ref="Y128:Y134" si="43">IF(BP128&lt;0,BP128,"-")</f>
        <v>-</v>
      </c>
      <c r="Z128" s="55"/>
      <c r="AA128" s="55"/>
      <c r="AB128" s="55"/>
      <c r="AC128" s="55"/>
      <c r="AD128" s="55"/>
      <c r="AE128" s="55"/>
      <c r="AF128" s="55"/>
      <c r="AG128" s="55"/>
      <c r="AH128" s="51" t="s">
        <v>81</v>
      </c>
      <c r="AI128" s="51"/>
      <c r="AJ128" s="51"/>
      <c r="AK128" s="51"/>
      <c r="AL128" s="51"/>
      <c r="AM128" s="51"/>
      <c r="AN128" s="51"/>
      <c r="AO128" s="51"/>
      <c r="AP128" s="51"/>
      <c r="AQ128" s="57">
        <v>1</v>
      </c>
      <c r="AR128" s="51" t="s">
        <v>351</v>
      </c>
      <c r="AS128" s="51"/>
      <c r="AT128" s="51"/>
      <c r="AU128" s="51"/>
      <c r="AV128" s="51" t="s">
        <v>100</v>
      </c>
      <c r="AW128" s="51"/>
      <c r="AX128" s="58" t="s">
        <v>86</v>
      </c>
      <c r="AY128" s="59"/>
      <c r="AZ128" s="60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72"/>
      <c r="BL128" s="73">
        <f t="shared" si="39"/>
        <v>8</v>
      </c>
      <c r="BM128" s="64">
        <f>+IF(ISERROR(ROUNDDOWN(VLOOKUP(J128,[1]償却率!$B$4:$C$82,2,FALSE)*台帳シート!M128,0)*台帳シート!BL128),0,ROUNDDOWN(VLOOKUP(台帳シート!J128,[1]償却率!$B$4:$C$82,2,FALSE)*台帳シート!M128,0)*台帳シート!BL128)</f>
        <v>1707592</v>
      </c>
      <c r="BN128" s="65">
        <f t="shared" si="40"/>
        <v>853796</v>
      </c>
      <c r="BO128" s="74">
        <f t="shared" si="24"/>
        <v>1</v>
      </c>
      <c r="BP128" s="74">
        <f t="shared" si="41"/>
        <v>0</v>
      </c>
      <c r="BQ128" s="65">
        <f t="shared" si="38"/>
        <v>0</v>
      </c>
      <c r="BR128" s="65">
        <f>IF(ISERROR(IF(BP128=0,IF(F128="無形・ソフトウェア",IF(ROUNDDOWN(VLOOKUP(J128,[1]償却率!$B$4:$C$77,2,FALSE)*台帳シート!M128,0)&gt;=台帳シート!BO128,台帳シート!BO128-0,ROUNDDOWN(VLOOKUP(台帳シート!J128,[1]償却率!$B$4:$C$77,2,FALSE)*台帳シート!M128,0)),IF(H128="1：リース",IF(ROUNDDOWN(VLOOKUP(J128,[1]償却率!$B$4:$C$77,2,FALSE)*台帳シート!M128,0)&gt;=台帳シート!BO128,台帳シート!BO128-0,ROUNDDOWN(VLOOKUP(台帳シート!J128,[1]償却率!$B$4:$C$77,2,FALSE)*台帳シート!M128,0)),IF(ROUNDDOWN(VLOOKUP(J128,[1]償却率!$B$4:$C$77,2,FALSE)*台帳シート!M128,0)&gt;=台帳シート!BO128,台帳シート!BO128-1,ROUNDDOWN(VLOOKUP(台帳シート!J128,[1]償却率!$B$4:$C$77,2,FALSE)*台帳シート!M128,0)))),0)),0,(IF(BP128=0,IF(F128="無形・ソフトウェア",IF(ROUNDDOWN(VLOOKUP(J128,[1]償却率!$B$4:$C$77,2,FALSE)*台帳シート!M128,0)&gt;=台帳シート!BO128,台帳シート!BO128-0,ROUNDDOWN(VLOOKUP(台帳シート!J128,[1]償却率!$B$4:$C$77,2,FALSE)*台帳シート!M128,0)),IF(H128="1：リース",IF(ROUNDDOWN(VLOOKUP(J128,[1]償却率!$B$4:$C$77,2,FALSE)*台帳シート!M128,0)&gt;=台帳シート!BO128,台帳シート!BO128-0,ROUNDDOWN(VLOOKUP(台帳シート!J128,[1]償却率!$B$4:$C$77,2,FALSE)*台帳シート!M128,0)),IF(ROUNDDOWN(VLOOKUP(J128,[1]償却率!$B$4:$C$77,2,FALSE)*台帳シート!M128,0)&gt;=台帳シート!BO128,台帳シート!BO128-1,ROUNDDOWN(VLOOKUP(台帳シート!J128,[1]償却率!$B$4:$C$77,2,FALSE)*台帳シート!M128,0)))),0)))</f>
        <v>0</v>
      </c>
      <c r="BS128" s="66">
        <f t="shared" si="29"/>
        <v>853796</v>
      </c>
      <c r="BT128" s="75">
        <f t="shared" si="26"/>
        <v>1</v>
      </c>
      <c r="BU128" s="68"/>
    </row>
    <row r="129" spans="2:73" ht="35.1" customHeight="1" x14ac:dyDescent="0.15">
      <c r="B129" s="69" t="s">
        <v>402</v>
      </c>
      <c r="C129" s="55"/>
      <c r="D129" s="47" t="s">
        <v>400</v>
      </c>
      <c r="E129" s="48" t="s">
        <v>156</v>
      </c>
      <c r="F129" s="49" t="s">
        <v>341</v>
      </c>
      <c r="G129" s="50" t="s">
        <v>403</v>
      </c>
      <c r="H129" s="51" t="s">
        <v>80</v>
      </c>
      <c r="I129" s="50"/>
      <c r="J129" s="49">
        <v>5</v>
      </c>
      <c r="K129" s="70">
        <v>40141</v>
      </c>
      <c r="L129" s="51"/>
      <c r="M129" s="71">
        <v>19929000</v>
      </c>
      <c r="N129" s="77"/>
      <c r="O129" s="55"/>
      <c r="P129" s="55"/>
      <c r="Q129" s="55"/>
      <c r="R129" s="55" t="str">
        <f t="shared" si="20"/>
        <v>-</v>
      </c>
      <c r="S129" s="55"/>
      <c r="T129" s="55"/>
      <c r="U129" s="55"/>
      <c r="V129" s="55"/>
      <c r="W129" s="55"/>
      <c r="X129" s="55"/>
      <c r="Y129" s="55" t="str">
        <f t="shared" si="43"/>
        <v>-</v>
      </c>
      <c r="Z129" s="55"/>
      <c r="AA129" s="55"/>
      <c r="AB129" s="55"/>
      <c r="AC129" s="55"/>
      <c r="AD129" s="55"/>
      <c r="AE129" s="55"/>
      <c r="AF129" s="55"/>
      <c r="AG129" s="55"/>
      <c r="AH129" s="51" t="s">
        <v>81</v>
      </c>
      <c r="AI129" s="51"/>
      <c r="AJ129" s="51"/>
      <c r="AK129" s="51"/>
      <c r="AL129" s="51"/>
      <c r="AM129" s="51"/>
      <c r="AN129" s="51"/>
      <c r="AO129" s="51"/>
      <c r="AP129" s="51"/>
      <c r="AQ129" s="57">
        <v>1</v>
      </c>
      <c r="AR129" s="51" t="s">
        <v>351</v>
      </c>
      <c r="AS129" s="51"/>
      <c r="AT129" s="51"/>
      <c r="AU129" s="51"/>
      <c r="AV129" s="51" t="s">
        <v>100</v>
      </c>
      <c r="AW129" s="51"/>
      <c r="AX129" s="58" t="s">
        <v>86</v>
      </c>
      <c r="AY129" s="59"/>
      <c r="AZ129" s="60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72"/>
      <c r="BL129" s="73">
        <f t="shared" si="39"/>
        <v>8</v>
      </c>
      <c r="BM129" s="64">
        <f>+IF(ISERROR(ROUNDDOWN(VLOOKUP(J129,[1]償却率!$B$4:$C$82,2,FALSE)*台帳シート!M129,0)*台帳シート!BL129),0,ROUNDDOWN(VLOOKUP(台帳シート!J129,[1]償却率!$B$4:$C$82,2,FALSE)*台帳シート!M129,0)*台帳シート!BL129)</f>
        <v>31886400</v>
      </c>
      <c r="BN129" s="65">
        <f t="shared" si="40"/>
        <v>19928999</v>
      </c>
      <c r="BO129" s="74">
        <f t="shared" si="24"/>
        <v>1</v>
      </c>
      <c r="BP129" s="74">
        <f t="shared" si="41"/>
        <v>0</v>
      </c>
      <c r="BQ129" s="65">
        <f t="shared" si="38"/>
        <v>0</v>
      </c>
      <c r="BR129" s="65">
        <f>IF(ISERROR(IF(BP129=0,IF(F129="無形・ソフトウェア",IF(ROUNDDOWN(VLOOKUP(J129,[1]償却率!$B$4:$C$77,2,FALSE)*台帳シート!M129,0)&gt;=台帳シート!BO129,台帳シート!BO129-0,ROUNDDOWN(VLOOKUP(台帳シート!J129,[1]償却率!$B$4:$C$77,2,FALSE)*台帳シート!M129,0)),IF(H129="1：リース",IF(ROUNDDOWN(VLOOKUP(J129,[1]償却率!$B$4:$C$77,2,FALSE)*台帳シート!M129,0)&gt;=台帳シート!BO129,台帳シート!BO129-0,ROUNDDOWN(VLOOKUP(台帳シート!J129,[1]償却率!$B$4:$C$77,2,FALSE)*台帳シート!M129,0)),IF(ROUNDDOWN(VLOOKUP(J129,[1]償却率!$B$4:$C$77,2,FALSE)*台帳シート!M129,0)&gt;=台帳シート!BO129,台帳シート!BO129-1,ROUNDDOWN(VLOOKUP(台帳シート!J129,[1]償却率!$B$4:$C$77,2,FALSE)*台帳シート!M129,0)))),0)),0,(IF(BP129=0,IF(F129="無形・ソフトウェア",IF(ROUNDDOWN(VLOOKUP(J129,[1]償却率!$B$4:$C$77,2,FALSE)*台帳シート!M129,0)&gt;=台帳シート!BO129,台帳シート!BO129-0,ROUNDDOWN(VLOOKUP(台帳シート!J129,[1]償却率!$B$4:$C$77,2,FALSE)*台帳シート!M129,0)),IF(H129="1：リース",IF(ROUNDDOWN(VLOOKUP(J129,[1]償却率!$B$4:$C$77,2,FALSE)*台帳シート!M129,0)&gt;=台帳シート!BO129,台帳シート!BO129-0,ROUNDDOWN(VLOOKUP(台帳シート!J129,[1]償却率!$B$4:$C$77,2,FALSE)*台帳シート!M129,0)),IF(ROUNDDOWN(VLOOKUP(J129,[1]償却率!$B$4:$C$77,2,FALSE)*台帳シート!M129,0)&gt;=台帳シート!BO129,台帳シート!BO129-1,ROUNDDOWN(VLOOKUP(台帳シート!J129,[1]償却率!$B$4:$C$77,2,FALSE)*台帳シート!M129,0)))),0)))</f>
        <v>0</v>
      </c>
      <c r="BS129" s="66">
        <f t="shared" si="29"/>
        <v>19928999</v>
      </c>
      <c r="BT129" s="75">
        <f t="shared" si="26"/>
        <v>1</v>
      </c>
      <c r="BU129" s="68"/>
    </row>
    <row r="130" spans="2:73" ht="35.1" customHeight="1" x14ac:dyDescent="0.15">
      <c r="B130" s="69" t="s">
        <v>404</v>
      </c>
      <c r="C130" s="55"/>
      <c r="D130" s="47" t="s">
        <v>400</v>
      </c>
      <c r="E130" s="48" t="s">
        <v>156</v>
      </c>
      <c r="F130" s="49" t="s">
        <v>341</v>
      </c>
      <c r="G130" s="50" t="s">
        <v>405</v>
      </c>
      <c r="H130" s="51" t="s">
        <v>80</v>
      </c>
      <c r="I130" s="50"/>
      <c r="J130" s="49">
        <v>5</v>
      </c>
      <c r="K130" s="70">
        <v>40141</v>
      </c>
      <c r="L130" s="51"/>
      <c r="M130" s="71">
        <v>4656750</v>
      </c>
      <c r="N130" s="77"/>
      <c r="O130" s="104"/>
      <c r="P130" s="55"/>
      <c r="Q130" s="55"/>
      <c r="R130" s="55" t="str">
        <f t="shared" si="20"/>
        <v>-</v>
      </c>
      <c r="S130" s="55"/>
      <c r="T130" s="55"/>
      <c r="U130" s="55"/>
      <c r="V130" s="55"/>
      <c r="W130" s="55"/>
      <c r="X130" s="55"/>
      <c r="Y130" s="55" t="str">
        <f t="shared" si="43"/>
        <v>-</v>
      </c>
      <c r="Z130" s="55"/>
      <c r="AA130" s="55"/>
      <c r="AB130" s="55"/>
      <c r="AC130" s="55"/>
      <c r="AD130" s="55"/>
      <c r="AE130" s="55"/>
      <c r="AF130" s="55"/>
      <c r="AG130" s="55"/>
      <c r="AH130" s="51" t="s">
        <v>81</v>
      </c>
      <c r="AI130" s="51"/>
      <c r="AJ130" s="51"/>
      <c r="AK130" s="51"/>
      <c r="AL130" s="51"/>
      <c r="AM130" s="51"/>
      <c r="AN130" s="51"/>
      <c r="AO130" s="51"/>
      <c r="AP130" s="51"/>
      <c r="AQ130" s="57">
        <v>1</v>
      </c>
      <c r="AR130" s="51" t="s">
        <v>351</v>
      </c>
      <c r="AS130" s="51"/>
      <c r="AT130" s="51"/>
      <c r="AU130" s="51"/>
      <c r="AV130" s="51" t="s">
        <v>100</v>
      </c>
      <c r="AW130" s="51"/>
      <c r="AX130" s="58" t="s">
        <v>86</v>
      </c>
      <c r="AY130" s="59"/>
      <c r="AZ130" s="60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72"/>
      <c r="BL130" s="73">
        <f t="shared" si="39"/>
        <v>8</v>
      </c>
      <c r="BM130" s="64">
        <f>+IF(ISERROR(ROUNDDOWN(VLOOKUP(J130,[1]償却率!$B$4:$C$82,2,FALSE)*台帳シート!M130,0)*台帳シート!BL130),0,ROUNDDOWN(VLOOKUP(台帳シート!J130,[1]償却率!$B$4:$C$82,2,FALSE)*台帳シート!M130,0)*台帳シート!BL130)</f>
        <v>7450800</v>
      </c>
      <c r="BN130" s="65">
        <f t="shared" si="40"/>
        <v>4656749</v>
      </c>
      <c r="BO130" s="74">
        <f t="shared" si="24"/>
        <v>1</v>
      </c>
      <c r="BP130" s="74">
        <f t="shared" si="41"/>
        <v>0</v>
      </c>
      <c r="BQ130" s="65">
        <f t="shared" si="38"/>
        <v>0</v>
      </c>
      <c r="BR130" s="65">
        <f>IF(ISERROR(IF(BP130=0,IF(F130="無形・ソフトウェア",IF(ROUNDDOWN(VLOOKUP(J130,[1]償却率!$B$4:$C$77,2,FALSE)*台帳シート!M130,0)&gt;=台帳シート!BO130,台帳シート!BO130-0,ROUNDDOWN(VLOOKUP(台帳シート!J130,[1]償却率!$B$4:$C$77,2,FALSE)*台帳シート!M130,0)),IF(H130="1：リース",IF(ROUNDDOWN(VLOOKUP(J130,[1]償却率!$B$4:$C$77,2,FALSE)*台帳シート!M130,0)&gt;=台帳シート!BO130,台帳シート!BO130-0,ROUNDDOWN(VLOOKUP(台帳シート!J130,[1]償却率!$B$4:$C$77,2,FALSE)*台帳シート!M130,0)),IF(ROUNDDOWN(VLOOKUP(J130,[1]償却率!$B$4:$C$77,2,FALSE)*台帳シート!M130,0)&gt;=台帳シート!BO130,台帳シート!BO130-1,ROUNDDOWN(VLOOKUP(台帳シート!J130,[1]償却率!$B$4:$C$77,2,FALSE)*台帳シート!M130,0)))),0)),0,(IF(BP130=0,IF(F130="無形・ソフトウェア",IF(ROUNDDOWN(VLOOKUP(J130,[1]償却率!$B$4:$C$77,2,FALSE)*台帳シート!M130,0)&gt;=台帳シート!BO130,台帳シート!BO130-0,ROUNDDOWN(VLOOKUP(台帳シート!J130,[1]償却率!$B$4:$C$77,2,FALSE)*台帳シート!M130,0)),IF(H130="1：リース",IF(ROUNDDOWN(VLOOKUP(J130,[1]償却率!$B$4:$C$77,2,FALSE)*台帳シート!M130,0)&gt;=台帳シート!BO130,台帳シート!BO130-0,ROUNDDOWN(VLOOKUP(台帳シート!J130,[1]償却率!$B$4:$C$77,2,FALSE)*台帳シート!M130,0)),IF(ROUNDDOWN(VLOOKUP(J130,[1]償却率!$B$4:$C$77,2,FALSE)*台帳シート!M130,0)&gt;=台帳シート!BO130,台帳シート!BO130-1,ROUNDDOWN(VLOOKUP(台帳シート!J130,[1]償却率!$B$4:$C$77,2,FALSE)*台帳シート!M130,0)))),0)))</f>
        <v>0</v>
      </c>
      <c r="BS130" s="66">
        <f t="shared" si="29"/>
        <v>4656749</v>
      </c>
      <c r="BT130" s="75">
        <f t="shared" si="26"/>
        <v>1</v>
      </c>
      <c r="BU130" s="68"/>
    </row>
    <row r="131" spans="2:73" ht="35.1" customHeight="1" x14ac:dyDescent="0.15">
      <c r="B131" s="69" t="s">
        <v>406</v>
      </c>
      <c r="C131" s="55"/>
      <c r="D131" s="47" t="s">
        <v>407</v>
      </c>
      <c r="E131" s="48" t="s">
        <v>156</v>
      </c>
      <c r="F131" s="49" t="s">
        <v>341</v>
      </c>
      <c r="G131" s="50" t="s">
        <v>408</v>
      </c>
      <c r="H131" s="51" t="s">
        <v>80</v>
      </c>
      <c r="I131" s="50"/>
      <c r="J131" s="49">
        <v>5</v>
      </c>
      <c r="K131" s="70">
        <v>40266</v>
      </c>
      <c r="L131" s="51"/>
      <c r="M131" s="71">
        <v>18060000</v>
      </c>
      <c r="N131" s="77"/>
      <c r="O131" s="55"/>
      <c r="P131" s="55"/>
      <c r="Q131" s="55"/>
      <c r="R131" s="55" t="str">
        <f t="shared" si="20"/>
        <v>-</v>
      </c>
      <c r="S131" s="55"/>
      <c r="T131" s="55"/>
      <c r="U131" s="55"/>
      <c r="V131" s="55"/>
      <c r="W131" s="55"/>
      <c r="X131" s="55"/>
      <c r="Y131" s="55" t="str">
        <f t="shared" si="43"/>
        <v>-</v>
      </c>
      <c r="Z131" s="55"/>
      <c r="AA131" s="55"/>
      <c r="AB131" s="55"/>
      <c r="AC131" s="55"/>
      <c r="AD131" s="55"/>
      <c r="AE131" s="55"/>
      <c r="AF131" s="55"/>
      <c r="AG131" s="55"/>
      <c r="AH131" s="51" t="s">
        <v>81</v>
      </c>
      <c r="AI131" s="51"/>
      <c r="AJ131" s="51"/>
      <c r="AK131" s="51"/>
      <c r="AL131" s="51"/>
      <c r="AM131" s="51"/>
      <c r="AN131" s="51"/>
      <c r="AO131" s="51"/>
      <c r="AP131" s="51"/>
      <c r="AQ131" s="57">
        <v>1</v>
      </c>
      <c r="AR131" s="51" t="s">
        <v>351</v>
      </c>
      <c r="AS131" s="51"/>
      <c r="AT131" s="51"/>
      <c r="AU131" s="51"/>
      <c r="AV131" s="51" t="s">
        <v>100</v>
      </c>
      <c r="AW131" s="51"/>
      <c r="AX131" s="58" t="s">
        <v>86</v>
      </c>
      <c r="AY131" s="59"/>
      <c r="AZ131" s="60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72"/>
      <c r="BL131" s="73">
        <f t="shared" si="39"/>
        <v>8</v>
      </c>
      <c r="BM131" s="64">
        <f>+IF(ISERROR(ROUNDDOWN(VLOOKUP(J131,[1]償却率!$B$4:$C$82,2,FALSE)*台帳シート!M131,0)*台帳シート!BL131),0,ROUNDDOWN(VLOOKUP(台帳シート!J131,[1]償却率!$B$4:$C$82,2,FALSE)*台帳シート!M131,0)*台帳シート!BL131)</f>
        <v>28896000</v>
      </c>
      <c r="BN131" s="65">
        <f t="shared" si="40"/>
        <v>18059999</v>
      </c>
      <c r="BO131" s="74">
        <f t="shared" si="24"/>
        <v>1</v>
      </c>
      <c r="BP131" s="74">
        <f t="shared" si="41"/>
        <v>0</v>
      </c>
      <c r="BQ131" s="65">
        <f t="shared" si="38"/>
        <v>0</v>
      </c>
      <c r="BR131" s="65">
        <f>IF(ISERROR(IF(BP131=0,IF(F131="無形・ソフトウェア",IF(ROUNDDOWN(VLOOKUP(J131,[1]償却率!$B$4:$C$77,2,FALSE)*台帳シート!M131,0)&gt;=台帳シート!BO131,台帳シート!BO131-0,ROUNDDOWN(VLOOKUP(台帳シート!J131,[1]償却率!$B$4:$C$77,2,FALSE)*台帳シート!M131,0)),IF(H131="1：リース",IF(ROUNDDOWN(VLOOKUP(J131,[1]償却率!$B$4:$C$77,2,FALSE)*台帳シート!M131,0)&gt;=台帳シート!BO131,台帳シート!BO131-0,ROUNDDOWN(VLOOKUP(台帳シート!J131,[1]償却率!$B$4:$C$77,2,FALSE)*台帳シート!M131,0)),IF(ROUNDDOWN(VLOOKUP(J131,[1]償却率!$B$4:$C$77,2,FALSE)*台帳シート!M131,0)&gt;=台帳シート!BO131,台帳シート!BO131-1,ROUNDDOWN(VLOOKUP(台帳シート!J131,[1]償却率!$B$4:$C$77,2,FALSE)*台帳シート!M131,0)))),0)),0,(IF(BP131=0,IF(F131="無形・ソフトウェア",IF(ROUNDDOWN(VLOOKUP(J131,[1]償却率!$B$4:$C$77,2,FALSE)*台帳シート!M131,0)&gt;=台帳シート!BO131,台帳シート!BO131-0,ROUNDDOWN(VLOOKUP(台帳シート!J131,[1]償却率!$B$4:$C$77,2,FALSE)*台帳シート!M131,0)),IF(H131="1：リース",IF(ROUNDDOWN(VLOOKUP(J131,[1]償却率!$B$4:$C$77,2,FALSE)*台帳シート!M131,0)&gt;=台帳シート!BO131,台帳シート!BO131-0,ROUNDDOWN(VLOOKUP(台帳シート!J131,[1]償却率!$B$4:$C$77,2,FALSE)*台帳シート!M131,0)),IF(ROUNDDOWN(VLOOKUP(J131,[1]償却率!$B$4:$C$77,2,FALSE)*台帳シート!M131,0)&gt;=台帳シート!BO131,台帳シート!BO131-1,ROUNDDOWN(VLOOKUP(台帳シート!J131,[1]償却率!$B$4:$C$77,2,FALSE)*台帳シート!M131,0)))),0)))</f>
        <v>0</v>
      </c>
      <c r="BS131" s="66">
        <f t="shared" si="29"/>
        <v>18059999</v>
      </c>
      <c r="BT131" s="75">
        <f t="shared" si="26"/>
        <v>1</v>
      </c>
      <c r="BU131" s="68"/>
    </row>
    <row r="132" spans="2:73" ht="35.1" customHeight="1" x14ac:dyDescent="0.15">
      <c r="B132" s="69" t="s">
        <v>409</v>
      </c>
      <c r="C132" s="55"/>
      <c r="D132" s="47" t="s">
        <v>407</v>
      </c>
      <c r="E132" s="48" t="s">
        <v>156</v>
      </c>
      <c r="F132" s="49" t="s">
        <v>341</v>
      </c>
      <c r="G132" s="50" t="s">
        <v>405</v>
      </c>
      <c r="H132" s="51" t="s">
        <v>80</v>
      </c>
      <c r="I132" s="50"/>
      <c r="J132" s="49">
        <v>5</v>
      </c>
      <c r="K132" s="70">
        <v>40266</v>
      </c>
      <c r="L132" s="51"/>
      <c r="M132" s="71">
        <v>6473250</v>
      </c>
      <c r="N132" s="77"/>
      <c r="O132" s="55"/>
      <c r="P132" s="55"/>
      <c r="Q132" s="55"/>
      <c r="R132" s="55" t="str">
        <f t="shared" si="20"/>
        <v>-</v>
      </c>
      <c r="S132" s="55"/>
      <c r="T132" s="55"/>
      <c r="U132" s="55"/>
      <c r="V132" s="55"/>
      <c r="W132" s="55"/>
      <c r="X132" s="55"/>
      <c r="Y132" s="55" t="str">
        <f t="shared" si="43"/>
        <v>-</v>
      </c>
      <c r="Z132" s="55"/>
      <c r="AA132" s="55"/>
      <c r="AB132" s="55"/>
      <c r="AC132" s="55"/>
      <c r="AD132" s="55"/>
      <c r="AE132" s="55"/>
      <c r="AF132" s="55"/>
      <c r="AG132" s="55"/>
      <c r="AH132" s="51" t="s">
        <v>81</v>
      </c>
      <c r="AI132" s="51"/>
      <c r="AJ132" s="51"/>
      <c r="AK132" s="51"/>
      <c r="AL132" s="51"/>
      <c r="AM132" s="51"/>
      <c r="AN132" s="51"/>
      <c r="AO132" s="51"/>
      <c r="AP132" s="51"/>
      <c r="AQ132" s="57">
        <v>1</v>
      </c>
      <c r="AR132" s="51" t="s">
        <v>351</v>
      </c>
      <c r="AS132" s="51"/>
      <c r="AT132" s="51"/>
      <c r="AU132" s="51"/>
      <c r="AV132" s="51" t="s">
        <v>100</v>
      </c>
      <c r="AW132" s="51"/>
      <c r="AX132" s="58" t="s">
        <v>86</v>
      </c>
      <c r="AY132" s="59"/>
      <c r="AZ132" s="60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72"/>
      <c r="BL132" s="73">
        <f t="shared" si="39"/>
        <v>8</v>
      </c>
      <c r="BM132" s="64">
        <f>+IF(ISERROR(ROUNDDOWN(VLOOKUP(J132,[1]償却率!$B$4:$C$82,2,FALSE)*台帳シート!M132,0)*台帳シート!BL132),0,ROUNDDOWN(VLOOKUP(台帳シート!J132,[1]償却率!$B$4:$C$82,2,FALSE)*台帳シート!M132,0)*台帳シート!BL132)</f>
        <v>10357200</v>
      </c>
      <c r="BN132" s="65">
        <f t="shared" si="40"/>
        <v>6473249</v>
      </c>
      <c r="BO132" s="74">
        <f t="shared" si="24"/>
        <v>1</v>
      </c>
      <c r="BP132" s="74">
        <f t="shared" si="41"/>
        <v>0</v>
      </c>
      <c r="BQ132" s="65">
        <f t="shared" si="38"/>
        <v>0</v>
      </c>
      <c r="BR132" s="65">
        <f>IF(ISERROR(IF(BP132=0,IF(F132="無形・ソフトウェア",IF(ROUNDDOWN(VLOOKUP(J132,[1]償却率!$B$4:$C$77,2,FALSE)*台帳シート!M132,0)&gt;=台帳シート!BO132,台帳シート!BO132-0,ROUNDDOWN(VLOOKUP(台帳シート!J132,[1]償却率!$B$4:$C$77,2,FALSE)*台帳シート!M132,0)),IF(H132="1：リース",IF(ROUNDDOWN(VLOOKUP(J132,[1]償却率!$B$4:$C$77,2,FALSE)*台帳シート!M132,0)&gt;=台帳シート!BO132,台帳シート!BO132-0,ROUNDDOWN(VLOOKUP(台帳シート!J132,[1]償却率!$B$4:$C$77,2,FALSE)*台帳シート!M132,0)),IF(ROUNDDOWN(VLOOKUP(J132,[1]償却率!$B$4:$C$77,2,FALSE)*台帳シート!M132,0)&gt;=台帳シート!BO132,台帳シート!BO132-1,ROUNDDOWN(VLOOKUP(台帳シート!J132,[1]償却率!$B$4:$C$77,2,FALSE)*台帳シート!M132,0)))),0)),0,(IF(BP132=0,IF(F132="無形・ソフトウェア",IF(ROUNDDOWN(VLOOKUP(J132,[1]償却率!$B$4:$C$77,2,FALSE)*台帳シート!M132,0)&gt;=台帳シート!BO132,台帳シート!BO132-0,ROUNDDOWN(VLOOKUP(台帳シート!J132,[1]償却率!$B$4:$C$77,2,FALSE)*台帳シート!M132,0)),IF(H132="1：リース",IF(ROUNDDOWN(VLOOKUP(J132,[1]償却率!$B$4:$C$77,2,FALSE)*台帳シート!M132,0)&gt;=台帳シート!BO132,台帳シート!BO132-0,ROUNDDOWN(VLOOKUP(台帳シート!J132,[1]償却率!$B$4:$C$77,2,FALSE)*台帳シート!M132,0)),IF(ROUNDDOWN(VLOOKUP(J132,[1]償却率!$B$4:$C$77,2,FALSE)*台帳シート!M132,0)&gt;=台帳シート!BO132,台帳シート!BO132-1,ROUNDDOWN(VLOOKUP(台帳シート!J132,[1]償却率!$B$4:$C$77,2,FALSE)*台帳シート!M132,0)))),0)))</f>
        <v>0</v>
      </c>
      <c r="BS132" s="66">
        <f t="shared" si="29"/>
        <v>6473249</v>
      </c>
      <c r="BT132" s="75">
        <f t="shared" si="26"/>
        <v>1</v>
      </c>
      <c r="BU132" s="68"/>
    </row>
    <row r="133" spans="2:73" ht="35.1" customHeight="1" x14ac:dyDescent="0.15">
      <c r="B133" s="69" t="s">
        <v>410</v>
      </c>
      <c r="C133" s="55"/>
      <c r="D133" s="47" t="s">
        <v>411</v>
      </c>
      <c r="E133" s="48" t="s">
        <v>156</v>
      </c>
      <c r="F133" s="49" t="s">
        <v>341</v>
      </c>
      <c r="G133" s="50" t="s">
        <v>412</v>
      </c>
      <c r="H133" s="51" t="s">
        <v>80</v>
      </c>
      <c r="I133" s="50"/>
      <c r="J133" s="49">
        <v>5</v>
      </c>
      <c r="K133" s="70">
        <v>40266</v>
      </c>
      <c r="L133" s="51"/>
      <c r="M133" s="71">
        <v>18060000</v>
      </c>
      <c r="N133" s="77"/>
      <c r="O133" s="104"/>
      <c r="P133" s="55"/>
      <c r="Q133" s="55"/>
      <c r="R133" s="55" t="str">
        <f t="shared" si="20"/>
        <v>-</v>
      </c>
      <c r="S133" s="55"/>
      <c r="T133" s="55"/>
      <c r="U133" s="55"/>
      <c r="V133" s="55"/>
      <c r="W133" s="55"/>
      <c r="X133" s="55"/>
      <c r="Y133" s="55" t="str">
        <f t="shared" si="43"/>
        <v>-</v>
      </c>
      <c r="Z133" s="55"/>
      <c r="AA133" s="55"/>
      <c r="AB133" s="55"/>
      <c r="AC133" s="55"/>
      <c r="AD133" s="55"/>
      <c r="AE133" s="55"/>
      <c r="AF133" s="55"/>
      <c r="AG133" s="55"/>
      <c r="AH133" s="51" t="s">
        <v>81</v>
      </c>
      <c r="AI133" s="51"/>
      <c r="AJ133" s="51"/>
      <c r="AK133" s="51"/>
      <c r="AL133" s="51"/>
      <c r="AM133" s="51"/>
      <c r="AN133" s="51"/>
      <c r="AO133" s="51"/>
      <c r="AP133" s="51"/>
      <c r="AQ133" s="57">
        <v>1</v>
      </c>
      <c r="AR133" s="51" t="s">
        <v>351</v>
      </c>
      <c r="AS133" s="51"/>
      <c r="AT133" s="51"/>
      <c r="AU133" s="51"/>
      <c r="AV133" s="51" t="s">
        <v>100</v>
      </c>
      <c r="AW133" s="51"/>
      <c r="AX133" s="58" t="s">
        <v>86</v>
      </c>
      <c r="AY133" s="59"/>
      <c r="AZ133" s="60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72"/>
      <c r="BL133" s="73">
        <f t="shared" si="39"/>
        <v>8</v>
      </c>
      <c r="BM133" s="64">
        <f>+IF(ISERROR(ROUNDDOWN(VLOOKUP(J133,[1]償却率!$B$4:$C$82,2,FALSE)*台帳シート!M133,0)*台帳シート!BL133),0,ROUNDDOWN(VLOOKUP(台帳シート!J133,[1]償却率!$B$4:$C$82,2,FALSE)*台帳シート!M133,0)*台帳シート!BL133)</f>
        <v>28896000</v>
      </c>
      <c r="BN133" s="65">
        <f t="shared" si="40"/>
        <v>18059999</v>
      </c>
      <c r="BO133" s="74">
        <f t="shared" si="24"/>
        <v>1</v>
      </c>
      <c r="BP133" s="74">
        <f t="shared" si="41"/>
        <v>0</v>
      </c>
      <c r="BQ133" s="65">
        <f t="shared" si="38"/>
        <v>0</v>
      </c>
      <c r="BR133" s="65">
        <f>IF(ISERROR(IF(BP133=0,IF(F133="無形・ソフトウェア",IF(ROUNDDOWN(VLOOKUP(J133,[1]償却率!$B$4:$C$77,2,FALSE)*台帳シート!M133,0)&gt;=台帳シート!BO133,台帳シート!BO133-0,ROUNDDOWN(VLOOKUP(台帳シート!J133,[1]償却率!$B$4:$C$77,2,FALSE)*台帳シート!M133,0)),IF(H133="1：リース",IF(ROUNDDOWN(VLOOKUP(J133,[1]償却率!$B$4:$C$77,2,FALSE)*台帳シート!M133,0)&gt;=台帳シート!BO133,台帳シート!BO133-0,ROUNDDOWN(VLOOKUP(台帳シート!J133,[1]償却率!$B$4:$C$77,2,FALSE)*台帳シート!M133,0)),IF(ROUNDDOWN(VLOOKUP(J133,[1]償却率!$B$4:$C$77,2,FALSE)*台帳シート!M133,0)&gt;=台帳シート!BO133,台帳シート!BO133-1,ROUNDDOWN(VLOOKUP(台帳シート!J133,[1]償却率!$B$4:$C$77,2,FALSE)*台帳シート!M133,0)))),0)),0,(IF(BP133=0,IF(F133="無形・ソフトウェア",IF(ROUNDDOWN(VLOOKUP(J133,[1]償却率!$B$4:$C$77,2,FALSE)*台帳シート!M133,0)&gt;=台帳シート!BO133,台帳シート!BO133-0,ROUNDDOWN(VLOOKUP(台帳シート!J133,[1]償却率!$B$4:$C$77,2,FALSE)*台帳シート!M133,0)),IF(H133="1：リース",IF(ROUNDDOWN(VLOOKUP(J133,[1]償却率!$B$4:$C$77,2,FALSE)*台帳シート!M133,0)&gt;=台帳シート!BO133,台帳シート!BO133-0,ROUNDDOWN(VLOOKUP(台帳シート!J133,[1]償却率!$B$4:$C$77,2,FALSE)*台帳シート!M133,0)),IF(ROUNDDOWN(VLOOKUP(J133,[1]償却率!$B$4:$C$77,2,FALSE)*台帳シート!M133,0)&gt;=台帳シート!BO133,台帳シート!BO133-1,ROUNDDOWN(VLOOKUP(台帳シート!J133,[1]償却率!$B$4:$C$77,2,FALSE)*台帳シート!M133,0)))),0)))</f>
        <v>0</v>
      </c>
      <c r="BS133" s="66">
        <f t="shared" si="29"/>
        <v>18059999</v>
      </c>
      <c r="BT133" s="75">
        <f t="shared" si="26"/>
        <v>1</v>
      </c>
      <c r="BU133" s="68"/>
    </row>
    <row r="134" spans="2:73" ht="35.1" customHeight="1" x14ac:dyDescent="0.15">
      <c r="B134" s="69" t="s">
        <v>413</v>
      </c>
      <c r="C134" s="55"/>
      <c r="D134" s="47" t="s">
        <v>411</v>
      </c>
      <c r="E134" s="48" t="s">
        <v>156</v>
      </c>
      <c r="F134" s="49" t="s">
        <v>341</v>
      </c>
      <c r="G134" s="50" t="s">
        <v>405</v>
      </c>
      <c r="H134" s="51" t="s">
        <v>80</v>
      </c>
      <c r="I134" s="50"/>
      <c r="J134" s="49">
        <v>5</v>
      </c>
      <c r="K134" s="70">
        <v>40266</v>
      </c>
      <c r="L134" s="51"/>
      <c r="M134" s="71">
        <v>6473250</v>
      </c>
      <c r="N134" s="77"/>
      <c r="O134" s="104"/>
      <c r="P134" s="55"/>
      <c r="Q134" s="55"/>
      <c r="R134" s="55" t="str">
        <f t="shared" si="20"/>
        <v>-</v>
      </c>
      <c r="S134" s="55"/>
      <c r="T134" s="55"/>
      <c r="U134" s="55"/>
      <c r="V134" s="55"/>
      <c r="W134" s="55"/>
      <c r="X134" s="55"/>
      <c r="Y134" s="55" t="str">
        <f t="shared" si="43"/>
        <v>-</v>
      </c>
      <c r="Z134" s="55"/>
      <c r="AA134" s="55"/>
      <c r="AB134" s="55"/>
      <c r="AC134" s="55"/>
      <c r="AD134" s="55"/>
      <c r="AE134" s="55"/>
      <c r="AF134" s="55"/>
      <c r="AG134" s="55"/>
      <c r="AH134" s="51" t="s">
        <v>81</v>
      </c>
      <c r="AI134" s="51"/>
      <c r="AJ134" s="51"/>
      <c r="AK134" s="51"/>
      <c r="AL134" s="51"/>
      <c r="AM134" s="51"/>
      <c r="AN134" s="51"/>
      <c r="AO134" s="51"/>
      <c r="AP134" s="51"/>
      <c r="AQ134" s="57">
        <v>1</v>
      </c>
      <c r="AR134" s="51" t="s">
        <v>351</v>
      </c>
      <c r="AS134" s="51"/>
      <c r="AT134" s="51"/>
      <c r="AU134" s="51"/>
      <c r="AV134" s="51" t="s">
        <v>100</v>
      </c>
      <c r="AW134" s="51"/>
      <c r="AX134" s="58" t="s">
        <v>86</v>
      </c>
      <c r="AY134" s="59"/>
      <c r="AZ134" s="60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72"/>
      <c r="BL134" s="73">
        <f t="shared" si="39"/>
        <v>8</v>
      </c>
      <c r="BM134" s="64">
        <f>+IF(ISERROR(ROUNDDOWN(VLOOKUP(J134,[1]償却率!$B$4:$C$82,2,FALSE)*台帳シート!M134,0)*台帳シート!BL134),0,ROUNDDOWN(VLOOKUP(台帳シート!J134,[1]償却率!$B$4:$C$82,2,FALSE)*台帳シート!M134,0)*台帳シート!BL134)</f>
        <v>10357200</v>
      </c>
      <c r="BN134" s="65">
        <f t="shared" si="40"/>
        <v>6473249</v>
      </c>
      <c r="BO134" s="74">
        <f t="shared" si="24"/>
        <v>1</v>
      </c>
      <c r="BP134" s="74">
        <f t="shared" si="41"/>
        <v>0</v>
      </c>
      <c r="BQ134" s="65">
        <f t="shared" si="38"/>
        <v>0</v>
      </c>
      <c r="BR134" s="65">
        <f>IF(ISERROR(IF(BP134=0,IF(F134="無形・ソフトウェア",IF(ROUNDDOWN(VLOOKUP(J134,[1]償却率!$B$4:$C$77,2,FALSE)*台帳シート!M134,0)&gt;=台帳シート!BO134,台帳シート!BO134-0,ROUNDDOWN(VLOOKUP(台帳シート!J134,[1]償却率!$B$4:$C$77,2,FALSE)*台帳シート!M134,0)),IF(H134="1：リース",IF(ROUNDDOWN(VLOOKUP(J134,[1]償却率!$B$4:$C$77,2,FALSE)*台帳シート!M134,0)&gt;=台帳シート!BO134,台帳シート!BO134-0,ROUNDDOWN(VLOOKUP(台帳シート!J134,[1]償却率!$B$4:$C$77,2,FALSE)*台帳シート!M134,0)),IF(ROUNDDOWN(VLOOKUP(J134,[1]償却率!$B$4:$C$77,2,FALSE)*台帳シート!M134,0)&gt;=台帳シート!BO134,台帳シート!BO134-1,ROUNDDOWN(VLOOKUP(台帳シート!J134,[1]償却率!$B$4:$C$77,2,FALSE)*台帳シート!M134,0)))),0)),0,(IF(BP134=0,IF(F134="無形・ソフトウェア",IF(ROUNDDOWN(VLOOKUP(J134,[1]償却率!$B$4:$C$77,2,FALSE)*台帳シート!M134,0)&gt;=台帳シート!BO134,台帳シート!BO134-0,ROUNDDOWN(VLOOKUP(台帳シート!J134,[1]償却率!$B$4:$C$77,2,FALSE)*台帳シート!M134,0)),IF(H134="1：リース",IF(ROUNDDOWN(VLOOKUP(J134,[1]償却率!$B$4:$C$77,2,FALSE)*台帳シート!M134,0)&gt;=台帳シート!BO134,台帳シート!BO134-0,ROUNDDOWN(VLOOKUP(台帳シート!J134,[1]償却率!$B$4:$C$77,2,FALSE)*台帳シート!M134,0)),IF(ROUNDDOWN(VLOOKUP(J134,[1]償却率!$B$4:$C$77,2,FALSE)*台帳シート!M134,0)&gt;=台帳シート!BO134,台帳シート!BO134-1,ROUNDDOWN(VLOOKUP(台帳シート!J134,[1]償却率!$B$4:$C$77,2,FALSE)*台帳シート!M134,0)))),0)))</f>
        <v>0</v>
      </c>
      <c r="BS134" s="66">
        <f t="shared" si="29"/>
        <v>6473249</v>
      </c>
      <c r="BT134" s="75">
        <f t="shared" si="26"/>
        <v>1</v>
      </c>
      <c r="BU134" s="68"/>
    </row>
    <row r="135" spans="2:73" ht="35.1" customHeight="1" x14ac:dyDescent="0.15">
      <c r="B135" s="69" t="s">
        <v>414</v>
      </c>
      <c r="C135" s="55"/>
      <c r="D135" s="47" t="s">
        <v>397</v>
      </c>
      <c r="E135" s="48" t="s">
        <v>156</v>
      </c>
      <c r="F135" s="49" t="s">
        <v>341</v>
      </c>
      <c r="G135" s="50" t="s">
        <v>415</v>
      </c>
      <c r="H135" s="51" t="s">
        <v>80</v>
      </c>
      <c r="I135" s="50"/>
      <c r="J135" s="49">
        <v>5</v>
      </c>
      <c r="K135" s="70">
        <v>40399</v>
      </c>
      <c r="L135" s="51"/>
      <c r="M135" s="71">
        <v>2684325</v>
      </c>
      <c r="N135" s="77"/>
      <c r="O135" s="55"/>
      <c r="P135" s="55"/>
      <c r="Q135" s="55"/>
      <c r="R135" s="55" t="str">
        <f t="shared" si="20"/>
        <v>-</v>
      </c>
      <c r="S135" s="55"/>
      <c r="T135" s="55"/>
      <c r="U135" s="55"/>
      <c r="V135" s="55"/>
      <c r="W135" s="55"/>
      <c r="X135" s="55"/>
      <c r="Y135" s="55" t="str">
        <f t="shared" si="27"/>
        <v>-</v>
      </c>
      <c r="Z135" s="55"/>
      <c r="AA135" s="55"/>
      <c r="AB135" s="55"/>
      <c r="AC135" s="55"/>
      <c r="AD135" s="55"/>
      <c r="AE135" s="55"/>
      <c r="AF135" s="55"/>
      <c r="AG135" s="55"/>
      <c r="AH135" s="51" t="s">
        <v>81</v>
      </c>
      <c r="AI135" s="51"/>
      <c r="AJ135" s="51"/>
      <c r="AK135" s="51"/>
      <c r="AL135" s="51"/>
      <c r="AM135" s="51"/>
      <c r="AN135" s="51"/>
      <c r="AO135" s="51"/>
      <c r="AP135" s="51"/>
      <c r="AQ135" s="57">
        <v>1</v>
      </c>
      <c r="AR135" s="51" t="s">
        <v>351</v>
      </c>
      <c r="AS135" s="51"/>
      <c r="AT135" s="51"/>
      <c r="AU135" s="51"/>
      <c r="AV135" s="51" t="s">
        <v>100</v>
      </c>
      <c r="AW135" s="51"/>
      <c r="AX135" s="58" t="s">
        <v>86</v>
      </c>
      <c r="AY135" s="59"/>
      <c r="AZ135" s="60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72"/>
      <c r="BL135" s="73">
        <f t="shared" si="39"/>
        <v>7</v>
      </c>
      <c r="BM135" s="64">
        <f>+IF(ISERROR(ROUNDDOWN(VLOOKUP(J135,[1]償却率!$B$4:$C$82,2,FALSE)*台帳シート!M135,0)*台帳シート!BL135),0,ROUNDDOWN(VLOOKUP(台帳シート!J135,[1]償却率!$B$4:$C$82,2,FALSE)*台帳シート!M135,0)*台帳シート!BL135)</f>
        <v>3758055</v>
      </c>
      <c r="BN135" s="65">
        <f t="shared" si="40"/>
        <v>2684324</v>
      </c>
      <c r="BO135" s="74">
        <f t="shared" si="24"/>
        <v>1</v>
      </c>
      <c r="BP135" s="74">
        <f t="shared" si="41"/>
        <v>0</v>
      </c>
      <c r="BQ135" s="65">
        <f t="shared" si="38"/>
        <v>0</v>
      </c>
      <c r="BR135" s="65">
        <f>IF(ISERROR(IF(BP135=0,IF(F135="無形・ソフトウェア",IF(ROUNDDOWN(VLOOKUP(J135,[1]償却率!$B$4:$C$77,2,FALSE)*台帳シート!M135,0)&gt;=台帳シート!BO135,台帳シート!BO135-0,ROUNDDOWN(VLOOKUP(台帳シート!J135,[1]償却率!$B$4:$C$77,2,FALSE)*台帳シート!M135,0)),IF(H135="1：リース",IF(ROUNDDOWN(VLOOKUP(J135,[1]償却率!$B$4:$C$77,2,FALSE)*台帳シート!M135,0)&gt;=台帳シート!BO135,台帳シート!BO135-0,ROUNDDOWN(VLOOKUP(台帳シート!J135,[1]償却率!$B$4:$C$77,2,FALSE)*台帳シート!M135,0)),IF(ROUNDDOWN(VLOOKUP(J135,[1]償却率!$B$4:$C$77,2,FALSE)*台帳シート!M135,0)&gt;=台帳シート!BO135,台帳シート!BO135-1,ROUNDDOWN(VLOOKUP(台帳シート!J135,[1]償却率!$B$4:$C$77,2,FALSE)*台帳シート!M135,0)))),0)),0,(IF(BP135=0,IF(F135="無形・ソフトウェア",IF(ROUNDDOWN(VLOOKUP(J135,[1]償却率!$B$4:$C$77,2,FALSE)*台帳シート!M135,0)&gt;=台帳シート!BO135,台帳シート!BO135-0,ROUNDDOWN(VLOOKUP(台帳シート!J135,[1]償却率!$B$4:$C$77,2,FALSE)*台帳シート!M135,0)),IF(H135="1：リース",IF(ROUNDDOWN(VLOOKUP(J135,[1]償却率!$B$4:$C$77,2,FALSE)*台帳シート!M135,0)&gt;=台帳シート!BO135,台帳シート!BO135-0,ROUNDDOWN(VLOOKUP(台帳シート!J135,[1]償却率!$B$4:$C$77,2,FALSE)*台帳シート!M135,0)),IF(ROUNDDOWN(VLOOKUP(J135,[1]償却率!$B$4:$C$77,2,FALSE)*台帳シート!M135,0)&gt;=台帳シート!BO135,台帳シート!BO135-1,ROUNDDOWN(VLOOKUP(台帳シート!J135,[1]償却率!$B$4:$C$77,2,FALSE)*台帳シート!M135,0)))),0)))</f>
        <v>0</v>
      </c>
      <c r="BS135" s="66">
        <f t="shared" si="29"/>
        <v>2684324</v>
      </c>
      <c r="BT135" s="75">
        <f t="shared" si="26"/>
        <v>1</v>
      </c>
      <c r="BU135" s="68"/>
    </row>
    <row r="136" spans="2:73" ht="35.1" customHeight="1" x14ac:dyDescent="0.15">
      <c r="B136" s="69" t="s">
        <v>416</v>
      </c>
      <c r="C136" s="55"/>
      <c r="D136" s="47" t="s">
        <v>397</v>
      </c>
      <c r="E136" s="48" t="s">
        <v>156</v>
      </c>
      <c r="F136" s="49" t="s">
        <v>341</v>
      </c>
      <c r="G136" s="50" t="s">
        <v>417</v>
      </c>
      <c r="H136" s="51" t="s">
        <v>80</v>
      </c>
      <c r="I136" s="50"/>
      <c r="J136" s="49">
        <v>15</v>
      </c>
      <c r="K136" s="120">
        <v>40399</v>
      </c>
      <c r="L136" s="51"/>
      <c r="M136" s="71">
        <v>1228500</v>
      </c>
      <c r="N136" s="77"/>
      <c r="O136" s="55"/>
      <c r="P136" s="55"/>
      <c r="Q136" s="55"/>
      <c r="R136" s="55" t="str">
        <f t="shared" si="20"/>
        <v>-</v>
      </c>
      <c r="S136" s="55"/>
      <c r="T136" s="55"/>
      <c r="U136" s="55"/>
      <c r="V136" s="55"/>
      <c r="W136" s="55"/>
      <c r="X136" s="55"/>
      <c r="Y136" s="55" t="str">
        <f t="shared" si="27"/>
        <v>-</v>
      </c>
      <c r="Z136" s="55"/>
      <c r="AA136" s="55"/>
      <c r="AB136" s="55"/>
      <c r="AC136" s="55"/>
      <c r="AD136" s="55"/>
      <c r="AE136" s="55"/>
      <c r="AF136" s="55"/>
      <c r="AG136" s="55"/>
      <c r="AH136" s="51" t="s">
        <v>81</v>
      </c>
      <c r="AI136" s="51"/>
      <c r="AJ136" s="51"/>
      <c r="AK136" s="51"/>
      <c r="AL136" s="51"/>
      <c r="AM136" s="51"/>
      <c r="AN136" s="51"/>
      <c r="AO136" s="51"/>
      <c r="AP136" s="51"/>
      <c r="AQ136" s="57">
        <v>1</v>
      </c>
      <c r="AR136" s="51" t="s">
        <v>351</v>
      </c>
      <c r="AS136" s="51"/>
      <c r="AT136" s="51"/>
      <c r="AU136" s="51"/>
      <c r="AV136" s="51" t="s">
        <v>100</v>
      </c>
      <c r="AW136" s="51"/>
      <c r="AX136" s="58" t="s">
        <v>86</v>
      </c>
      <c r="AY136" s="59"/>
      <c r="AZ136" s="60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72"/>
      <c r="BL136" s="73">
        <f t="shared" si="39"/>
        <v>7</v>
      </c>
      <c r="BM136" s="64">
        <f>+IF(ISERROR(ROUNDDOWN(VLOOKUP(J136,[1]償却率!$B$4:$C$82,2,FALSE)*台帳シート!M136,0)*台帳シート!BL136),0,ROUNDDOWN(VLOOKUP(台帳シート!J136,[1]償却率!$B$4:$C$82,2,FALSE)*台帳シート!M136,0)*台帳シート!BL136)</f>
        <v>576163</v>
      </c>
      <c r="BN136" s="65">
        <f t="shared" si="40"/>
        <v>576163</v>
      </c>
      <c r="BO136" s="74">
        <f t="shared" si="24"/>
        <v>652337</v>
      </c>
      <c r="BP136" s="74">
        <f t="shared" si="41"/>
        <v>0</v>
      </c>
      <c r="BQ136" s="65">
        <f t="shared" si="38"/>
        <v>0</v>
      </c>
      <c r="BR136" s="65">
        <f>IF(ISERROR(IF(BP136=0,IF(F136="無形・ソフトウェア",IF(ROUNDDOWN(VLOOKUP(J136,[1]償却率!$B$4:$C$77,2,FALSE)*台帳シート!M136,0)&gt;=台帳シート!BO136,台帳シート!BO136-0,ROUNDDOWN(VLOOKUP(台帳シート!J136,[1]償却率!$B$4:$C$77,2,FALSE)*台帳シート!M136,0)),IF(H136="1：リース",IF(ROUNDDOWN(VLOOKUP(J136,[1]償却率!$B$4:$C$77,2,FALSE)*台帳シート!M136,0)&gt;=台帳シート!BO136,台帳シート!BO136-0,ROUNDDOWN(VLOOKUP(台帳シート!J136,[1]償却率!$B$4:$C$77,2,FALSE)*台帳シート!M136,0)),IF(ROUNDDOWN(VLOOKUP(J136,[1]償却率!$B$4:$C$77,2,FALSE)*台帳シート!M136,0)&gt;=台帳シート!BO136,台帳シート!BO136-1,ROUNDDOWN(VLOOKUP(台帳シート!J136,[1]償却率!$B$4:$C$77,2,FALSE)*台帳シート!M136,0)))),0)),0,(IF(BP136=0,IF(F136="無形・ソフトウェア",IF(ROUNDDOWN(VLOOKUP(J136,[1]償却率!$B$4:$C$77,2,FALSE)*台帳シート!M136,0)&gt;=台帳シート!BO136,台帳シート!BO136-0,ROUNDDOWN(VLOOKUP(台帳シート!J136,[1]償却率!$B$4:$C$77,2,FALSE)*台帳シート!M136,0)),IF(H136="1：リース",IF(ROUNDDOWN(VLOOKUP(J136,[1]償却率!$B$4:$C$77,2,FALSE)*台帳シート!M136,0)&gt;=台帳シート!BO136,台帳シート!BO136-0,ROUNDDOWN(VLOOKUP(台帳シート!J136,[1]償却率!$B$4:$C$77,2,FALSE)*台帳シート!M136,0)),IF(ROUNDDOWN(VLOOKUP(J136,[1]償却率!$B$4:$C$77,2,FALSE)*台帳シート!M136,0)&gt;=台帳シート!BO136,台帳シート!BO136-1,ROUNDDOWN(VLOOKUP(台帳シート!J136,[1]償却率!$B$4:$C$77,2,FALSE)*台帳シート!M136,0)))),0)))</f>
        <v>82309</v>
      </c>
      <c r="BS136" s="66">
        <f t="shared" si="29"/>
        <v>658472</v>
      </c>
      <c r="BT136" s="75">
        <f t="shared" si="26"/>
        <v>570028</v>
      </c>
      <c r="BU136" s="68"/>
    </row>
    <row r="137" spans="2:73" ht="35.1" customHeight="1" x14ac:dyDescent="0.15">
      <c r="B137" s="69" t="s">
        <v>418</v>
      </c>
      <c r="C137" s="55"/>
      <c r="D137" s="47" t="s">
        <v>419</v>
      </c>
      <c r="E137" s="48" t="s">
        <v>156</v>
      </c>
      <c r="F137" s="49" t="s">
        <v>341</v>
      </c>
      <c r="G137" s="50" t="s">
        <v>420</v>
      </c>
      <c r="H137" s="51" t="s">
        <v>80</v>
      </c>
      <c r="I137" s="50"/>
      <c r="J137" s="49">
        <v>5</v>
      </c>
      <c r="K137" s="120">
        <v>40399</v>
      </c>
      <c r="L137" s="51"/>
      <c r="M137" s="71">
        <v>2684325</v>
      </c>
      <c r="N137" s="77"/>
      <c r="O137" s="104"/>
      <c r="P137" s="55"/>
      <c r="Q137" s="55"/>
      <c r="R137" s="55" t="str">
        <f t="shared" si="20"/>
        <v>-</v>
      </c>
      <c r="S137" s="55"/>
      <c r="T137" s="55"/>
      <c r="U137" s="55"/>
      <c r="V137" s="55"/>
      <c r="W137" s="55"/>
      <c r="X137" s="55"/>
      <c r="Y137" s="55" t="str">
        <f t="shared" si="27"/>
        <v>-</v>
      </c>
      <c r="Z137" s="55"/>
      <c r="AA137" s="55"/>
      <c r="AB137" s="55"/>
      <c r="AC137" s="55"/>
      <c r="AD137" s="55"/>
      <c r="AE137" s="55"/>
      <c r="AF137" s="55"/>
      <c r="AG137" s="55"/>
      <c r="AH137" s="51" t="s">
        <v>81</v>
      </c>
      <c r="AI137" s="51"/>
      <c r="AJ137" s="51"/>
      <c r="AK137" s="51"/>
      <c r="AL137" s="51"/>
      <c r="AM137" s="51"/>
      <c r="AN137" s="51"/>
      <c r="AO137" s="51"/>
      <c r="AP137" s="51"/>
      <c r="AQ137" s="57">
        <v>1</v>
      </c>
      <c r="AR137" s="51" t="s">
        <v>351</v>
      </c>
      <c r="AS137" s="51"/>
      <c r="AT137" s="51"/>
      <c r="AU137" s="51"/>
      <c r="AV137" s="51" t="s">
        <v>100</v>
      </c>
      <c r="AW137" s="51"/>
      <c r="AX137" s="58" t="s">
        <v>86</v>
      </c>
      <c r="AY137" s="59"/>
      <c r="AZ137" s="60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72"/>
      <c r="BL137" s="73">
        <f t="shared" si="39"/>
        <v>7</v>
      </c>
      <c r="BM137" s="64">
        <f>+IF(ISERROR(ROUNDDOWN(VLOOKUP(J137,[1]償却率!$B$4:$C$82,2,FALSE)*台帳シート!M137,0)*台帳シート!BL137),0,ROUNDDOWN(VLOOKUP(台帳シート!J137,[1]償却率!$B$4:$C$82,2,FALSE)*台帳シート!M137,0)*台帳シート!BL137)</f>
        <v>3758055</v>
      </c>
      <c r="BN137" s="65">
        <f t="shared" si="40"/>
        <v>2684324</v>
      </c>
      <c r="BO137" s="74">
        <f t="shared" si="24"/>
        <v>1</v>
      </c>
      <c r="BP137" s="74">
        <f t="shared" si="41"/>
        <v>0</v>
      </c>
      <c r="BQ137" s="65">
        <f t="shared" si="38"/>
        <v>0</v>
      </c>
      <c r="BR137" s="65">
        <f>IF(ISERROR(IF(BP137=0,IF(F137="無形・ソフトウェア",IF(ROUNDDOWN(VLOOKUP(J137,[1]償却率!$B$4:$C$77,2,FALSE)*台帳シート!M137,0)&gt;=台帳シート!BO137,台帳シート!BO137-0,ROUNDDOWN(VLOOKUP(台帳シート!J137,[1]償却率!$B$4:$C$77,2,FALSE)*台帳シート!M137,0)),IF(H137="1：リース",IF(ROUNDDOWN(VLOOKUP(J137,[1]償却率!$B$4:$C$77,2,FALSE)*台帳シート!M137,0)&gt;=台帳シート!BO137,台帳シート!BO137-0,ROUNDDOWN(VLOOKUP(台帳シート!J137,[1]償却率!$B$4:$C$77,2,FALSE)*台帳シート!M137,0)),IF(ROUNDDOWN(VLOOKUP(J137,[1]償却率!$B$4:$C$77,2,FALSE)*台帳シート!M137,0)&gt;=台帳シート!BO137,台帳シート!BO137-1,ROUNDDOWN(VLOOKUP(台帳シート!J137,[1]償却率!$B$4:$C$77,2,FALSE)*台帳シート!M137,0)))),0)),0,(IF(BP137=0,IF(F137="無形・ソフトウェア",IF(ROUNDDOWN(VLOOKUP(J137,[1]償却率!$B$4:$C$77,2,FALSE)*台帳シート!M137,0)&gt;=台帳シート!BO137,台帳シート!BO137-0,ROUNDDOWN(VLOOKUP(台帳シート!J137,[1]償却率!$B$4:$C$77,2,FALSE)*台帳シート!M137,0)),IF(H137="1：リース",IF(ROUNDDOWN(VLOOKUP(J137,[1]償却率!$B$4:$C$77,2,FALSE)*台帳シート!M137,0)&gt;=台帳シート!BO137,台帳シート!BO137-0,ROUNDDOWN(VLOOKUP(台帳シート!J137,[1]償却率!$B$4:$C$77,2,FALSE)*台帳シート!M137,0)),IF(ROUNDDOWN(VLOOKUP(J137,[1]償却率!$B$4:$C$77,2,FALSE)*台帳シート!M137,0)&gt;=台帳シート!BO137,台帳シート!BO137-1,ROUNDDOWN(VLOOKUP(台帳シート!J137,[1]償却率!$B$4:$C$77,2,FALSE)*台帳シート!M137,0)))),0)))</f>
        <v>0</v>
      </c>
      <c r="BS137" s="66">
        <f t="shared" si="29"/>
        <v>2684324</v>
      </c>
      <c r="BT137" s="75">
        <f t="shared" si="26"/>
        <v>1</v>
      </c>
      <c r="BU137" s="68"/>
    </row>
    <row r="138" spans="2:73" ht="35.1" customHeight="1" x14ac:dyDescent="0.15">
      <c r="B138" s="69" t="s">
        <v>421</v>
      </c>
      <c r="C138" s="55"/>
      <c r="D138" s="47" t="s">
        <v>419</v>
      </c>
      <c r="E138" s="48" t="s">
        <v>156</v>
      </c>
      <c r="F138" s="49" t="s">
        <v>341</v>
      </c>
      <c r="G138" s="50" t="s">
        <v>417</v>
      </c>
      <c r="H138" s="51" t="s">
        <v>80</v>
      </c>
      <c r="I138" s="50"/>
      <c r="J138" s="49">
        <v>15</v>
      </c>
      <c r="K138" s="120">
        <v>40399</v>
      </c>
      <c r="L138" s="51"/>
      <c r="M138" s="71">
        <v>1228500</v>
      </c>
      <c r="N138" s="77"/>
      <c r="O138" s="55"/>
      <c r="P138" s="55"/>
      <c r="Q138" s="55"/>
      <c r="R138" s="55" t="str">
        <f t="shared" si="20"/>
        <v>-</v>
      </c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1" t="s">
        <v>81</v>
      </c>
      <c r="AI138" s="51"/>
      <c r="AJ138" s="51"/>
      <c r="AK138" s="51"/>
      <c r="AL138" s="51"/>
      <c r="AM138" s="51"/>
      <c r="AN138" s="51"/>
      <c r="AO138" s="51"/>
      <c r="AP138" s="51"/>
      <c r="AQ138" s="57">
        <v>1</v>
      </c>
      <c r="AR138" s="51" t="s">
        <v>351</v>
      </c>
      <c r="AS138" s="51"/>
      <c r="AT138" s="51"/>
      <c r="AU138" s="51"/>
      <c r="AV138" s="51" t="s">
        <v>100</v>
      </c>
      <c r="AW138" s="51"/>
      <c r="AX138" s="58" t="s">
        <v>86</v>
      </c>
      <c r="AY138" s="59"/>
      <c r="AZ138" s="60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72"/>
      <c r="BL138" s="73">
        <f t="shared" si="39"/>
        <v>7</v>
      </c>
      <c r="BM138" s="64">
        <f>+IF(ISERROR(ROUNDDOWN(VLOOKUP(J138,[1]償却率!$B$4:$C$82,2,FALSE)*台帳シート!M138,0)*台帳シート!BL138),0,ROUNDDOWN(VLOOKUP(台帳シート!J138,[1]償却率!$B$4:$C$82,2,FALSE)*台帳シート!M138,0)*台帳シート!BL138)</f>
        <v>576163</v>
      </c>
      <c r="BN138" s="65">
        <f t="shared" si="40"/>
        <v>576163</v>
      </c>
      <c r="BO138" s="74">
        <f t="shared" si="24"/>
        <v>652337</v>
      </c>
      <c r="BP138" s="74">
        <f t="shared" si="41"/>
        <v>0</v>
      </c>
      <c r="BQ138" s="65">
        <f t="shared" si="38"/>
        <v>0</v>
      </c>
      <c r="BR138" s="65">
        <f>IF(ISERROR(IF(BP138=0,IF(F138="無形・ソフトウェア",IF(ROUNDDOWN(VLOOKUP(J138,[1]償却率!$B$4:$C$77,2,FALSE)*台帳シート!M138,0)&gt;=台帳シート!BO138,台帳シート!BO138-0,ROUNDDOWN(VLOOKUP(台帳シート!J138,[1]償却率!$B$4:$C$77,2,FALSE)*台帳シート!M138,0)),IF(H138="1：リース",IF(ROUNDDOWN(VLOOKUP(J138,[1]償却率!$B$4:$C$77,2,FALSE)*台帳シート!M138,0)&gt;=台帳シート!BO138,台帳シート!BO138-0,ROUNDDOWN(VLOOKUP(台帳シート!J138,[1]償却率!$B$4:$C$77,2,FALSE)*台帳シート!M138,0)),IF(ROUNDDOWN(VLOOKUP(J138,[1]償却率!$B$4:$C$77,2,FALSE)*台帳シート!M138,0)&gt;=台帳シート!BO138,台帳シート!BO138-1,ROUNDDOWN(VLOOKUP(台帳シート!J138,[1]償却率!$B$4:$C$77,2,FALSE)*台帳シート!M138,0)))),0)),0,(IF(BP138=0,IF(F138="無形・ソフトウェア",IF(ROUNDDOWN(VLOOKUP(J138,[1]償却率!$B$4:$C$77,2,FALSE)*台帳シート!M138,0)&gt;=台帳シート!BO138,台帳シート!BO138-0,ROUNDDOWN(VLOOKUP(台帳シート!J138,[1]償却率!$B$4:$C$77,2,FALSE)*台帳シート!M138,0)),IF(H138="1：リース",IF(ROUNDDOWN(VLOOKUP(J138,[1]償却率!$B$4:$C$77,2,FALSE)*台帳シート!M138,0)&gt;=台帳シート!BO138,台帳シート!BO138-0,ROUNDDOWN(VLOOKUP(台帳シート!J138,[1]償却率!$B$4:$C$77,2,FALSE)*台帳シート!M138,0)),IF(ROUNDDOWN(VLOOKUP(J138,[1]償却率!$B$4:$C$77,2,FALSE)*台帳シート!M138,0)&gt;=台帳シート!BO138,台帳シート!BO138-1,ROUNDDOWN(VLOOKUP(台帳シート!J138,[1]償却率!$B$4:$C$77,2,FALSE)*台帳シート!M138,0)))),0)))</f>
        <v>82309</v>
      </c>
      <c r="BS138" s="66">
        <f t="shared" si="29"/>
        <v>658472</v>
      </c>
      <c r="BT138" s="75">
        <f t="shared" si="26"/>
        <v>570028</v>
      </c>
      <c r="BU138" s="68"/>
    </row>
    <row r="139" spans="2:73" ht="35.1" customHeight="1" x14ac:dyDescent="0.15">
      <c r="B139" s="69" t="s">
        <v>422</v>
      </c>
      <c r="C139" s="55"/>
      <c r="D139" s="47" t="s">
        <v>423</v>
      </c>
      <c r="E139" s="48" t="s">
        <v>156</v>
      </c>
      <c r="F139" s="49" t="s">
        <v>341</v>
      </c>
      <c r="G139" s="50" t="s">
        <v>424</v>
      </c>
      <c r="H139" s="51" t="s">
        <v>80</v>
      </c>
      <c r="I139" s="50"/>
      <c r="J139" s="49">
        <v>5</v>
      </c>
      <c r="K139" s="120">
        <v>40399</v>
      </c>
      <c r="L139" s="51"/>
      <c r="M139" s="71">
        <v>2684325</v>
      </c>
      <c r="N139" s="77"/>
      <c r="O139" s="55"/>
      <c r="P139" s="55"/>
      <c r="Q139" s="55"/>
      <c r="R139" s="55" t="str">
        <f t="shared" si="20"/>
        <v>-</v>
      </c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1" t="s">
        <v>81</v>
      </c>
      <c r="AI139" s="51"/>
      <c r="AJ139" s="51"/>
      <c r="AK139" s="51"/>
      <c r="AL139" s="51"/>
      <c r="AM139" s="51"/>
      <c r="AN139" s="51"/>
      <c r="AO139" s="51"/>
      <c r="AP139" s="51"/>
      <c r="AQ139" s="57">
        <v>1</v>
      </c>
      <c r="AR139" s="51" t="s">
        <v>351</v>
      </c>
      <c r="AS139" s="51"/>
      <c r="AT139" s="51"/>
      <c r="AU139" s="51"/>
      <c r="AV139" s="51" t="s">
        <v>100</v>
      </c>
      <c r="AW139" s="51"/>
      <c r="AX139" s="58" t="s">
        <v>86</v>
      </c>
      <c r="AY139" s="59"/>
      <c r="AZ139" s="60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72"/>
      <c r="BL139" s="73">
        <f t="shared" si="39"/>
        <v>7</v>
      </c>
      <c r="BM139" s="64">
        <f>+IF(ISERROR(ROUNDDOWN(VLOOKUP(J139,[1]償却率!$B$4:$C$82,2,FALSE)*台帳シート!M139,0)*台帳シート!BL139),0,ROUNDDOWN(VLOOKUP(台帳シート!J139,[1]償却率!$B$4:$C$82,2,FALSE)*台帳シート!M139,0)*台帳シート!BL139)</f>
        <v>3758055</v>
      </c>
      <c r="BN139" s="65">
        <f t="shared" si="40"/>
        <v>2684324</v>
      </c>
      <c r="BO139" s="74">
        <f t="shared" si="24"/>
        <v>1</v>
      </c>
      <c r="BP139" s="74">
        <f t="shared" si="41"/>
        <v>0</v>
      </c>
      <c r="BQ139" s="65">
        <f t="shared" si="38"/>
        <v>0</v>
      </c>
      <c r="BR139" s="65">
        <f>IF(ISERROR(IF(BP139=0,IF(F139="無形・ソフトウェア",IF(ROUNDDOWN(VLOOKUP(J139,[1]償却率!$B$4:$C$77,2,FALSE)*台帳シート!M139,0)&gt;=台帳シート!BO139,台帳シート!BO139-0,ROUNDDOWN(VLOOKUP(台帳シート!J139,[1]償却率!$B$4:$C$77,2,FALSE)*台帳シート!M139,0)),IF(H139="1：リース",IF(ROUNDDOWN(VLOOKUP(J139,[1]償却率!$B$4:$C$77,2,FALSE)*台帳シート!M139,0)&gt;=台帳シート!BO139,台帳シート!BO139-0,ROUNDDOWN(VLOOKUP(台帳シート!J139,[1]償却率!$B$4:$C$77,2,FALSE)*台帳シート!M139,0)),IF(ROUNDDOWN(VLOOKUP(J139,[1]償却率!$B$4:$C$77,2,FALSE)*台帳シート!M139,0)&gt;=台帳シート!BO139,台帳シート!BO139-1,ROUNDDOWN(VLOOKUP(台帳シート!J139,[1]償却率!$B$4:$C$77,2,FALSE)*台帳シート!M139,0)))),0)),0,(IF(BP139=0,IF(F139="無形・ソフトウェア",IF(ROUNDDOWN(VLOOKUP(J139,[1]償却率!$B$4:$C$77,2,FALSE)*台帳シート!M139,0)&gt;=台帳シート!BO139,台帳シート!BO139-0,ROUNDDOWN(VLOOKUP(台帳シート!J139,[1]償却率!$B$4:$C$77,2,FALSE)*台帳シート!M139,0)),IF(H139="1：リース",IF(ROUNDDOWN(VLOOKUP(J139,[1]償却率!$B$4:$C$77,2,FALSE)*台帳シート!M139,0)&gt;=台帳シート!BO139,台帳シート!BO139-0,ROUNDDOWN(VLOOKUP(台帳シート!J139,[1]償却率!$B$4:$C$77,2,FALSE)*台帳シート!M139,0)),IF(ROUNDDOWN(VLOOKUP(J139,[1]償却率!$B$4:$C$77,2,FALSE)*台帳シート!M139,0)&gt;=台帳シート!BO139,台帳シート!BO139-1,ROUNDDOWN(VLOOKUP(台帳シート!J139,[1]償却率!$B$4:$C$77,2,FALSE)*台帳シート!M139,0)))),0)))</f>
        <v>0</v>
      </c>
      <c r="BS139" s="66">
        <f t="shared" si="29"/>
        <v>2684324</v>
      </c>
      <c r="BT139" s="75">
        <f t="shared" si="26"/>
        <v>1</v>
      </c>
      <c r="BU139" s="68"/>
    </row>
    <row r="140" spans="2:73" ht="35.1" customHeight="1" x14ac:dyDescent="0.15">
      <c r="B140" s="69" t="s">
        <v>425</v>
      </c>
      <c r="C140" s="55"/>
      <c r="D140" s="47" t="s">
        <v>423</v>
      </c>
      <c r="E140" s="48" t="s">
        <v>156</v>
      </c>
      <c r="F140" s="49" t="s">
        <v>341</v>
      </c>
      <c r="G140" s="50" t="s">
        <v>417</v>
      </c>
      <c r="H140" s="51" t="s">
        <v>80</v>
      </c>
      <c r="I140" s="50"/>
      <c r="J140" s="49">
        <v>15</v>
      </c>
      <c r="K140" s="120">
        <v>40399</v>
      </c>
      <c r="L140" s="51"/>
      <c r="M140" s="71">
        <v>1228500</v>
      </c>
      <c r="N140" s="77"/>
      <c r="O140" s="55"/>
      <c r="P140" s="55"/>
      <c r="Q140" s="55"/>
      <c r="R140" s="55" t="str">
        <f t="shared" si="20"/>
        <v>-</v>
      </c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1" t="s">
        <v>81</v>
      </c>
      <c r="AI140" s="51"/>
      <c r="AJ140" s="51"/>
      <c r="AK140" s="51"/>
      <c r="AL140" s="51"/>
      <c r="AM140" s="51"/>
      <c r="AN140" s="51"/>
      <c r="AO140" s="51"/>
      <c r="AP140" s="51"/>
      <c r="AQ140" s="57">
        <v>1</v>
      </c>
      <c r="AR140" s="51" t="s">
        <v>351</v>
      </c>
      <c r="AS140" s="51"/>
      <c r="AT140" s="51"/>
      <c r="AU140" s="51"/>
      <c r="AV140" s="51" t="s">
        <v>100</v>
      </c>
      <c r="AW140" s="51"/>
      <c r="AX140" s="58" t="s">
        <v>86</v>
      </c>
      <c r="AY140" s="59"/>
      <c r="AZ140" s="60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72"/>
      <c r="BL140" s="73">
        <f t="shared" si="39"/>
        <v>7</v>
      </c>
      <c r="BM140" s="64">
        <f>+IF(ISERROR(ROUNDDOWN(VLOOKUP(J140,[1]償却率!$B$4:$C$82,2,FALSE)*台帳シート!M140,0)*台帳シート!BL140),0,ROUNDDOWN(VLOOKUP(台帳シート!J140,[1]償却率!$B$4:$C$82,2,FALSE)*台帳シート!M140,0)*台帳シート!BL140)</f>
        <v>576163</v>
      </c>
      <c r="BN140" s="65">
        <f t="shared" si="40"/>
        <v>576163</v>
      </c>
      <c r="BO140" s="74">
        <f t="shared" si="24"/>
        <v>652337</v>
      </c>
      <c r="BP140" s="74">
        <f t="shared" si="41"/>
        <v>0</v>
      </c>
      <c r="BQ140" s="65">
        <f t="shared" si="38"/>
        <v>0</v>
      </c>
      <c r="BR140" s="65">
        <f>IF(ISERROR(IF(BP140=0,IF(F140="無形・ソフトウェア",IF(ROUNDDOWN(VLOOKUP(J140,[1]償却率!$B$4:$C$77,2,FALSE)*台帳シート!M140,0)&gt;=台帳シート!BO140,台帳シート!BO140-0,ROUNDDOWN(VLOOKUP(台帳シート!J140,[1]償却率!$B$4:$C$77,2,FALSE)*台帳シート!M140,0)),IF(H140="1：リース",IF(ROUNDDOWN(VLOOKUP(J140,[1]償却率!$B$4:$C$77,2,FALSE)*台帳シート!M140,0)&gt;=台帳シート!BO140,台帳シート!BO140-0,ROUNDDOWN(VLOOKUP(台帳シート!J140,[1]償却率!$B$4:$C$77,2,FALSE)*台帳シート!M140,0)),IF(ROUNDDOWN(VLOOKUP(J140,[1]償却率!$B$4:$C$77,2,FALSE)*台帳シート!M140,0)&gt;=台帳シート!BO140,台帳シート!BO140-1,ROUNDDOWN(VLOOKUP(台帳シート!J140,[1]償却率!$B$4:$C$77,2,FALSE)*台帳シート!M140,0)))),0)),0,(IF(BP140=0,IF(F140="無形・ソフトウェア",IF(ROUNDDOWN(VLOOKUP(J140,[1]償却率!$B$4:$C$77,2,FALSE)*台帳シート!M140,0)&gt;=台帳シート!BO140,台帳シート!BO140-0,ROUNDDOWN(VLOOKUP(台帳シート!J140,[1]償却率!$B$4:$C$77,2,FALSE)*台帳シート!M140,0)),IF(H140="1：リース",IF(ROUNDDOWN(VLOOKUP(J140,[1]償却率!$B$4:$C$77,2,FALSE)*台帳シート!M140,0)&gt;=台帳シート!BO140,台帳シート!BO140-0,ROUNDDOWN(VLOOKUP(台帳シート!J140,[1]償却率!$B$4:$C$77,2,FALSE)*台帳シート!M140,0)),IF(ROUNDDOWN(VLOOKUP(J140,[1]償却率!$B$4:$C$77,2,FALSE)*台帳シート!M140,0)&gt;=台帳シート!BO140,台帳シート!BO140-1,ROUNDDOWN(VLOOKUP(台帳シート!J140,[1]償却率!$B$4:$C$77,2,FALSE)*台帳シート!M140,0)))),0)))</f>
        <v>82309</v>
      </c>
      <c r="BS140" s="66">
        <f t="shared" si="29"/>
        <v>658472</v>
      </c>
      <c r="BT140" s="75">
        <f t="shared" si="26"/>
        <v>570028</v>
      </c>
      <c r="BU140" s="68"/>
    </row>
    <row r="141" spans="2:73" ht="35.1" customHeight="1" x14ac:dyDescent="0.15">
      <c r="B141" s="69" t="s">
        <v>426</v>
      </c>
      <c r="C141" s="55"/>
      <c r="D141" s="47" t="s">
        <v>427</v>
      </c>
      <c r="E141" s="48" t="s">
        <v>156</v>
      </c>
      <c r="F141" s="49" t="s">
        <v>341</v>
      </c>
      <c r="G141" s="50" t="s">
        <v>428</v>
      </c>
      <c r="H141" s="51" t="s">
        <v>80</v>
      </c>
      <c r="I141" s="50"/>
      <c r="J141" s="49">
        <v>5</v>
      </c>
      <c r="K141" s="120">
        <v>34401</v>
      </c>
      <c r="L141" s="51"/>
      <c r="M141" s="71">
        <v>2529000</v>
      </c>
      <c r="N141" s="77"/>
      <c r="O141" s="55"/>
      <c r="P141" s="55"/>
      <c r="Q141" s="55"/>
      <c r="R141" s="55" t="str">
        <f t="shared" si="20"/>
        <v>-</v>
      </c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1" t="s">
        <v>81</v>
      </c>
      <c r="AI141" s="51"/>
      <c r="AJ141" s="51"/>
      <c r="AK141" s="51"/>
      <c r="AL141" s="51"/>
      <c r="AM141" s="51"/>
      <c r="AN141" s="51"/>
      <c r="AO141" s="51"/>
      <c r="AP141" s="51"/>
      <c r="AQ141" s="57">
        <v>1</v>
      </c>
      <c r="AR141" s="51" t="s">
        <v>351</v>
      </c>
      <c r="AS141" s="51"/>
      <c r="AT141" s="51"/>
      <c r="AU141" s="51"/>
      <c r="AV141" s="51" t="s">
        <v>100</v>
      </c>
      <c r="AW141" s="51"/>
      <c r="AX141" s="58" t="s">
        <v>86</v>
      </c>
      <c r="AY141" s="59"/>
      <c r="AZ141" s="60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72"/>
      <c r="BL141" s="73">
        <f t="shared" si="39"/>
        <v>24</v>
      </c>
      <c r="BM141" s="64">
        <f>+IF(ISERROR(ROUNDDOWN(VLOOKUP(J141,[1]償却率!$B$4:$C$82,2,FALSE)*台帳シート!M141,0)*台帳シート!BL141),0,ROUNDDOWN(VLOOKUP(台帳シート!J141,[1]償却率!$B$4:$C$82,2,FALSE)*台帳シート!M141,0)*台帳シート!BL141)</f>
        <v>12139200</v>
      </c>
      <c r="BN141" s="65">
        <f t="shared" si="40"/>
        <v>2528999</v>
      </c>
      <c r="BO141" s="74">
        <f t="shared" si="24"/>
        <v>1</v>
      </c>
      <c r="BP141" s="74">
        <f t="shared" si="41"/>
        <v>0</v>
      </c>
      <c r="BQ141" s="65">
        <f t="shared" si="38"/>
        <v>0</v>
      </c>
      <c r="BR141" s="65">
        <f>IF(ISERROR(IF(BP141=0,IF(F141="無形・ソフトウェア",IF(ROUNDDOWN(VLOOKUP(J141,[1]償却率!$B$4:$C$77,2,FALSE)*台帳シート!M141,0)&gt;=台帳シート!BO141,台帳シート!BO141-0,ROUNDDOWN(VLOOKUP(台帳シート!J141,[1]償却率!$B$4:$C$77,2,FALSE)*台帳シート!M141,0)),IF(H141="1：リース",IF(ROUNDDOWN(VLOOKUP(J141,[1]償却率!$B$4:$C$77,2,FALSE)*台帳シート!M141,0)&gt;=台帳シート!BO141,台帳シート!BO141-0,ROUNDDOWN(VLOOKUP(台帳シート!J141,[1]償却率!$B$4:$C$77,2,FALSE)*台帳シート!M141,0)),IF(ROUNDDOWN(VLOOKUP(J141,[1]償却率!$B$4:$C$77,2,FALSE)*台帳シート!M141,0)&gt;=台帳シート!BO141,台帳シート!BO141-1,ROUNDDOWN(VLOOKUP(台帳シート!J141,[1]償却率!$B$4:$C$77,2,FALSE)*台帳シート!M141,0)))),0)),0,(IF(BP141=0,IF(F141="無形・ソフトウェア",IF(ROUNDDOWN(VLOOKUP(J141,[1]償却率!$B$4:$C$77,2,FALSE)*台帳シート!M141,0)&gt;=台帳シート!BO141,台帳シート!BO141-0,ROUNDDOWN(VLOOKUP(台帳シート!J141,[1]償却率!$B$4:$C$77,2,FALSE)*台帳シート!M141,0)),IF(H141="1：リース",IF(ROUNDDOWN(VLOOKUP(J141,[1]償却率!$B$4:$C$77,2,FALSE)*台帳シート!M141,0)&gt;=台帳シート!BO141,台帳シート!BO141-0,ROUNDDOWN(VLOOKUP(台帳シート!J141,[1]償却率!$B$4:$C$77,2,FALSE)*台帳シート!M141,0)),IF(ROUNDDOWN(VLOOKUP(J141,[1]償却率!$B$4:$C$77,2,FALSE)*台帳シート!M141,0)&gt;=台帳シート!BO141,台帳シート!BO141-1,ROUNDDOWN(VLOOKUP(台帳シート!J141,[1]償却率!$B$4:$C$77,2,FALSE)*台帳シート!M141,0)))),0)))</f>
        <v>0</v>
      </c>
      <c r="BS141" s="66">
        <f t="shared" si="29"/>
        <v>2528999</v>
      </c>
      <c r="BT141" s="75">
        <f t="shared" si="26"/>
        <v>1</v>
      </c>
      <c r="BU141" s="68"/>
    </row>
    <row r="142" spans="2:73" ht="35.1" customHeight="1" x14ac:dyDescent="0.15">
      <c r="B142" s="69" t="s">
        <v>429</v>
      </c>
      <c r="C142" s="55"/>
      <c r="D142" s="47" t="s">
        <v>407</v>
      </c>
      <c r="E142" s="48" t="s">
        <v>156</v>
      </c>
      <c r="F142" s="49" t="s">
        <v>341</v>
      </c>
      <c r="G142" s="50" t="s">
        <v>430</v>
      </c>
      <c r="H142" s="51" t="s">
        <v>80</v>
      </c>
      <c r="I142" s="50"/>
      <c r="J142" s="49">
        <v>5</v>
      </c>
      <c r="K142" s="120">
        <v>37617</v>
      </c>
      <c r="L142" s="51"/>
      <c r="M142" s="71">
        <v>3878144</v>
      </c>
      <c r="N142" s="77"/>
      <c r="O142" s="55"/>
      <c r="P142" s="55"/>
      <c r="Q142" s="55"/>
      <c r="R142" s="55" t="str">
        <f t="shared" si="20"/>
        <v>-</v>
      </c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1" t="s">
        <v>81</v>
      </c>
      <c r="AI142" s="51"/>
      <c r="AJ142" s="51"/>
      <c r="AK142" s="51"/>
      <c r="AL142" s="51"/>
      <c r="AM142" s="51"/>
      <c r="AN142" s="51"/>
      <c r="AO142" s="51"/>
      <c r="AP142" s="51"/>
      <c r="AQ142" s="57">
        <v>1</v>
      </c>
      <c r="AR142" s="51" t="s">
        <v>351</v>
      </c>
      <c r="AS142" s="51"/>
      <c r="AT142" s="51"/>
      <c r="AU142" s="51"/>
      <c r="AV142" s="51" t="s">
        <v>100</v>
      </c>
      <c r="AW142" s="51"/>
      <c r="AX142" s="58" t="s">
        <v>86</v>
      </c>
      <c r="AY142" s="59"/>
      <c r="AZ142" s="60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72"/>
      <c r="BL142" s="73">
        <f t="shared" si="39"/>
        <v>15</v>
      </c>
      <c r="BM142" s="64">
        <f>+IF(ISERROR(ROUNDDOWN(VLOOKUP(J142,[1]償却率!$B$4:$C$82,2,FALSE)*台帳シート!M142,0)*台帳シート!BL142),0,ROUNDDOWN(VLOOKUP(台帳シート!J142,[1]償却率!$B$4:$C$82,2,FALSE)*台帳シート!M142,0)*台帳シート!BL142)</f>
        <v>11634420</v>
      </c>
      <c r="BN142" s="65">
        <f t="shared" si="40"/>
        <v>3878143</v>
      </c>
      <c r="BO142" s="74">
        <f t="shared" si="24"/>
        <v>1</v>
      </c>
      <c r="BP142" s="74">
        <f t="shared" si="41"/>
        <v>0</v>
      </c>
      <c r="BQ142" s="65">
        <f t="shared" si="38"/>
        <v>0</v>
      </c>
      <c r="BR142" s="65">
        <f>IF(ISERROR(IF(BP142=0,IF(F142="無形・ソフトウェア",IF(ROUNDDOWN(VLOOKUP(J142,[1]償却率!$B$4:$C$77,2,FALSE)*台帳シート!M142,0)&gt;=台帳シート!BO142,台帳シート!BO142-0,ROUNDDOWN(VLOOKUP(台帳シート!J142,[1]償却率!$B$4:$C$77,2,FALSE)*台帳シート!M142,0)),IF(H142="1：リース",IF(ROUNDDOWN(VLOOKUP(J142,[1]償却率!$B$4:$C$77,2,FALSE)*台帳シート!M142,0)&gt;=台帳シート!BO142,台帳シート!BO142-0,ROUNDDOWN(VLOOKUP(台帳シート!J142,[1]償却率!$B$4:$C$77,2,FALSE)*台帳シート!M142,0)),IF(ROUNDDOWN(VLOOKUP(J142,[1]償却率!$B$4:$C$77,2,FALSE)*台帳シート!M142,0)&gt;=台帳シート!BO142,台帳シート!BO142-1,ROUNDDOWN(VLOOKUP(台帳シート!J142,[1]償却率!$B$4:$C$77,2,FALSE)*台帳シート!M142,0)))),0)),0,(IF(BP142=0,IF(F142="無形・ソフトウェア",IF(ROUNDDOWN(VLOOKUP(J142,[1]償却率!$B$4:$C$77,2,FALSE)*台帳シート!M142,0)&gt;=台帳シート!BO142,台帳シート!BO142-0,ROUNDDOWN(VLOOKUP(台帳シート!J142,[1]償却率!$B$4:$C$77,2,FALSE)*台帳シート!M142,0)),IF(H142="1：リース",IF(ROUNDDOWN(VLOOKUP(J142,[1]償却率!$B$4:$C$77,2,FALSE)*台帳シート!M142,0)&gt;=台帳シート!BO142,台帳シート!BO142-0,ROUNDDOWN(VLOOKUP(台帳シート!J142,[1]償却率!$B$4:$C$77,2,FALSE)*台帳シート!M142,0)),IF(ROUNDDOWN(VLOOKUP(J142,[1]償却率!$B$4:$C$77,2,FALSE)*台帳シート!M142,0)&gt;=台帳シート!BO142,台帳シート!BO142-1,ROUNDDOWN(VLOOKUP(台帳シート!J142,[1]償却率!$B$4:$C$77,2,FALSE)*台帳シート!M142,0)))),0)))</f>
        <v>0</v>
      </c>
      <c r="BS142" s="66">
        <f t="shared" si="29"/>
        <v>3878143</v>
      </c>
      <c r="BT142" s="75">
        <f t="shared" si="26"/>
        <v>1</v>
      </c>
      <c r="BU142" s="68"/>
    </row>
    <row r="143" spans="2:73" ht="35.1" customHeight="1" x14ac:dyDescent="0.15">
      <c r="B143" s="69" t="s">
        <v>431</v>
      </c>
      <c r="C143" s="55"/>
      <c r="D143" s="47" t="s">
        <v>407</v>
      </c>
      <c r="E143" s="48" t="s">
        <v>156</v>
      </c>
      <c r="F143" s="49" t="s">
        <v>341</v>
      </c>
      <c r="G143" s="50" t="s">
        <v>432</v>
      </c>
      <c r="H143" s="51" t="s">
        <v>80</v>
      </c>
      <c r="I143" s="50"/>
      <c r="J143" s="49">
        <v>5</v>
      </c>
      <c r="K143" s="120">
        <v>38001</v>
      </c>
      <c r="L143" s="51"/>
      <c r="M143" s="71">
        <v>5821246</v>
      </c>
      <c r="N143" s="77"/>
      <c r="O143" s="55"/>
      <c r="P143" s="55"/>
      <c r="Q143" s="55"/>
      <c r="R143" s="55" t="str">
        <f t="shared" si="20"/>
        <v>-</v>
      </c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1" t="s">
        <v>81</v>
      </c>
      <c r="AI143" s="51"/>
      <c r="AJ143" s="51"/>
      <c r="AK143" s="51"/>
      <c r="AL143" s="51"/>
      <c r="AM143" s="51"/>
      <c r="AN143" s="51"/>
      <c r="AO143" s="51"/>
      <c r="AP143" s="51"/>
      <c r="AQ143" s="57">
        <v>1</v>
      </c>
      <c r="AR143" s="51" t="s">
        <v>351</v>
      </c>
      <c r="AS143" s="51"/>
      <c r="AT143" s="51"/>
      <c r="AU143" s="51"/>
      <c r="AV143" s="51" t="s">
        <v>100</v>
      </c>
      <c r="AW143" s="51"/>
      <c r="AX143" s="58" t="s">
        <v>86</v>
      </c>
      <c r="AY143" s="59"/>
      <c r="AZ143" s="60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72"/>
      <c r="BL143" s="73">
        <f t="shared" si="39"/>
        <v>14</v>
      </c>
      <c r="BM143" s="64">
        <f>+IF(ISERROR(ROUNDDOWN(VLOOKUP(J143,[1]償却率!$B$4:$C$82,2,FALSE)*台帳シート!M143,0)*台帳シート!BL143),0,ROUNDDOWN(VLOOKUP(台帳シート!J143,[1]償却率!$B$4:$C$82,2,FALSE)*台帳シート!M143,0)*台帳シート!BL143)</f>
        <v>16299486</v>
      </c>
      <c r="BN143" s="65">
        <f t="shared" si="40"/>
        <v>5821245</v>
      </c>
      <c r="BO143" s="74">
        <f t="shared" si="24"/>
        <v>1</v>
      </c>
      <c r="BP143" s="74">
        <f t="shared" si="41"/>
        <v>0</v>
      </c>
      <c r="BQ143" s="65">
        <f t="shared" si="38"/>
        <v>0</v>
      </c>
      <c r="BR143" s="65">
        <f>IF(ISERROR(IF(BP143=0,IF(F143="無形・ソフトウェア",IF(ROUNDDOWN(VLOOKUP(J143,[1]償却率!$B$4:$C$77,2,FALSE)*台帳シート!M143,0)&gt;=台帳シート!BO143,台帳シート!BO143-0,ROUNDDOWN(VLOOKUP(台帳シート!J143,[1]償却率!$B$4:$C$77,2,FALSE)*台帳シート!M143,0)),IF(H143="1：リース",IF(ROUNDDOWN(VLOOKUP(J143,[1]償却率!$B$4:$C$77,2,FALSE)*台帳シート!M143,0)&gt;=台帳シート!BO143,台帳シート!BO143-0,ROUNDDOWN(VLOOKUP(台帳シート!J143,[1]償却率!$B$4:$C$77,2,FALSE)*台帳シート!M143,0)),IF(ROUNDDOWN(VLOOKUP(J143,[1]償却率!$B$4:$C$77,2,FALSE)*台帳シート!M143,0)&gt;=台帳シート!BO143,台帳シート!BO143-1,ROUNDDOWN(VLOOKUP(台帳シート!J143,[1]償却率!$B$4:$C$77,2,FALSE)*台帳シート!M143,0)))),0)),0,(IF(BP143=0,IF(F143="無形・ソフトウェア",IF(ROUNDDOWN(VLOOKUP(J143,[1]償却率!$B$4:$C$77,2,FALSE)*台帳シート!M143,0)&gt;=台帳シート!BO143,台帳シート!BO143-0,ROUNDDOWN(VLOOKUP(台帳シート!J143,[1]償却率!$B$4:$C$77,2,FALSE)*台帳シート!M143,0)),IF(H143="1：リース",IF(ROUNDDOWN(VLOOKUP(J143,[1]償却率!$B$4:$C$77,2,FALSE)*台帳シート!M143,0)&gt;=台帳シート!BO143,台帳シート!BO143-0,ROUNDDOWN(VLOOKUP(台帳シート!J143,[1]償却率!$B$4:$C$77,2,FALSE)*台帳シート!M143,0)),IF(ROUNDDOWN(VLOOKUP(J143,[1]償却率!$B$4:$C$77,2,FALSE)*台帳シート!M143,0)&gt;=台帳シート!BO143,台帳シート!BO143-1,ROUNDDOWN(VLOOKUP(台帳シート!J143,[1]償却率!$B$4:$C$77,2,FALSE)*台帳シート!M143,0)))),0)))</f>
        <v>0</v>
      </c>
      <c r="BS143" s="66">
        <f t="shared" si="29"/>
        <v>5821245</v>
      </c>
      <c r="BT143" s="75">
        <f t="shared" si="26"/>
        <v>1</v>
      </c>
      <c r="BU143" s="68"/>
    </row>
    <row r="144" spans="2:73" ht="35.1" customHeight="1" x14ac:dyDescent="0.15">
      <c r="B144" s="69" t="s">
        <v>433</v>
      </c>
      <c r="C144" s="55"/>
      <c r="D144" s="47" t="s">
        <v>434</v>
      </c>
      <c r="E144" s="48" t="s">
        <v>156</v>
      </c>
      <c r="F144" s="49" t="s">
        <v>341</v>
      </c>
      <c r="G144" s="50" t="s">
        <v>435</v>
      </c>
      <c r="H144" s="51" t="s">
        <v>80</v>
      </c>
      <c r="I144" s="50"/>
      <c r="J144" s="49">
        <v>5</v>
      </c>
      <c r="K144" s="120">
        <v>38156</v>
      </c>
      <c r="L144" s="51"/>
      <c r="M144" s="71">
        <v>1573910</v>
      </c>
      <c r="N144" s="77"/>
      <c r="O144" s="104"/>
      <c r="P144" s="55"/>
      <c r="Q144" s="55"/>
      <c r="R144" s="55" t="str">
        <f t="shared" si="20"/>
        <v>-</v>
      </c>
      <c r="S144" s="55"/>
      <c r="T144" s="55"/>
      <c r="U144" s="55"/>
      <c r="V144" s="55"/>
      <c r="W144" s="55"/>
      <c r="X144" s="55"/>
      <c r="Y144" s="55" t="str">
        <f t="shared" ref="Y144:Y150" si="44">IF(BP144&lt;0,BP144,"-")</f>
        <v>-</v>
      </c>
      <c r="Z144" s="55"/>
      <c r="AA144" s="55"/>
      <c r="AB144" s="55"/>
      <c r="AC144" s="55"/>
      <c r="AD144" s="55"/>
      <c r="AE144" s="55"/>
      <c r="AF144" s="55"/>
      <c r="AG144" s="55"/>
      <c r="AH144" s="51" t="s">
        <v>81</v>
      </c>
      <c r="AI144" s="51"/>
      <c r="AJ144" s="51"/>
      <c r="AK144" s="51"/>
      <c r="AL144" s="51"/>
      <c r="AM144" s="51"/>
      <c r="AN144" s="51"/>
      <c r="AO144" s="51"/>
      <c r="AP144" s="51"/>
      <c r="AQ144" s="57">
        <v>1</v>
      </c>
      <c r="AR144" s="51" t="s">
        <v>351</v>
      </c>
      <c r="AS144" s="51"/>
      <c r="AT144" s="51"/>
      <c r="AU144" s="51"/>
      <c r="AV144" s="51" t="s">
        <v>100</v>
      </c>
      <c r="AW144" s="51"/>
      <c r="AX144" s="58" t="s">
        <v>86</v>
      </c>
      <c r="AY144" s="59"/>
      <c r="AZ144" s="60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72"/>
      <c r="BL144" s="73">
        <f t="shared" si="39"/>
        <v>13</v>
      </c>
      <c r="BM144" s="64">
        <f>+IF(ISERROR(ROUNDDOWN(VLOOKUP(J144,[1]償却率!$B$4:$C$82,2,FALSE)*台帳シート!M144,0)*台帳シート!BL144),0,ROUNDDOWN(VLOOKUP(台帳シート!J144,[1]償却率!$B$4:$C$82,2,FALSE)*台帳シート!M144,0)*台帳シート!BL144)</f>
        <v>4092166</v>
      </c>
      <c r="BN144" s="65">
        <f t="shared" si="40"/>
        <v>1573909</v>
      </c>
      <c r="BO144" s="74">
        <f t="shared" si="24"/>
        <v>1</v>
      </c>
      <c r="BP144" s="74">
        <f t="shared" si="41"/>
        <v>0</v>
      </c>
      <c r="BQ144" s="65">
        <f t="shared" si="38"/>
        <v>0</v>
      </c>
      <c r="BR144" s="65">
        <f>IF(ISERROR(IF(BP144=0,IF(F144="無形・ソフトウェア",IF(ROUNDDOWN(VLOOKUP(J144,[1]償却率!$B$4:$C$77,2,FALSE)*台帳シート!M144,0)&gt;=台帳シート!BO144,台帳シート!BO144-0,ROUNDDOWN(VLOOKUP(台帳シート!J144,[1]償却率!$B$4:$C$77,2,FALSE)*台帳シート!M144,0)),IF(H144="1：リース",IF(ROUNDDOWN(VLOOKUP(J144,[1]償却率!$B$4:$C$77,2,FALSE)*台帳シート!M144,0)&gt;=台帳シート!BO144,台帳シート!BO144-0,ROUNDDOWN(VLOOKUP(台帳シート!J144,[1]償却率!$B$4:$C$77,2,FALSE)*台帳シート!M144,0)),IF(ROUNDDOWN(VLOOKUP(J144,[1]償却率!$B$4:$C$77,2,FALSE)*台帳シート!M144,0)&gt;=台帳シート!BO144,台帳シート!BO144-1,ROUNDDOWN(VLOOKUP(台帳シート!J144,[1]償却率!$B$4:$C$77,2,FALSE)*台帳シート!M144,0)))),0)),0,(IF(BP144=0,IF(F144="無形・ソフトウェア",IF(ROUNDDOWN(VLOOKUP(J144,[1]償却率!$B$4:$C$77,2,FALSE)*台帳シート!M144,0)&gt;=台帳シート!BO144,台帳シート!BO144-0,ROUNDDOWN(VLOOKUP(台帳シート!J144,[1]償却率!$B$4:$C$77,2,FALSE)*台帳シート!M144,0)),IF(H144="1：リース",IF(ROUNDDOWN(VLOOKUP(J144,[1]償却率!$B$4:$C$77,2,FALSE)*台帳シート!M144,0)&gt;=台帳シート!BO144,台帳シート!BO144-0,ROUNDDOWN(VLOOKUP(台帳シート!J144,[1]償却率!$B$4:$C$77,2,FALSE)*台帳シート!M144,0)),IF(ROUNDDOWN(VLOOKUP(J144,[1]償却率!$B$4:$C$77,2,FALSE)*台帳シート!M144,0)&gt;=台帳シート!BO144,台帳シート!BO144-1,ROUNDDOWN(VLOOKUP(台帳シート!J144,[1]償却率!$B$4:$C$77,2,FALSE)*台帳シート!M144,0)))),0)))</f>
        <v>0</v>
      </c>
      <c r="BS144" s="66">
        <f t="shared" si="29"/>
        <v>1573909</v>
      </c>
      <c r="BT144" s="75">
        <f t="shared" si="26"/>
        <v>1</v>
      </c>
      <c r="BU144" s="68"/>
    </row>
    <row r="145" spans="2:73" ht="35.1" customHeight="1" x14ac:dyDescent="0.15">
      <c r="B145" s="69" t="s">
        <v>436</v>
      </c>
      <c r="C145" s="55"/>
      <c r="D145" s="47" t="s">
        <v>437</v>
      </c>
      <c r="E145" s="48" t="s">
        <v>156</v>
      </c>
      <c r="F145" s="49" t="s">
        <v>341</v>
      </c>
      <c r="G145" s="50" t="s">
        <v>438</v>
      </c>
      <c r="H145" s="51" t="s">
        <v>80</v>
      </c>
      <c r="I145" s="50"/>
      <c r="J145" s="49">
        <v>5</v>
      </c>
      <c r="K145" s="120">
        <v>37825</v>
      </c>
      <c r="L145" s="51"/>
      <c r="M145" s="71">
        <v>5092500</v>
      </c>
      <c r="N145" s="77"/>
      <c r="O145" s="55"/>
      <c r="P145" s="55"/>
      <c r="Q145" s="55"/>
      <c r="R145" s="55" t="str">
        <f t="shared" si="20"/>
        <v>-</v>
      </c>
      <c r="S145" s="55"/>
      <c r="T145" s="55"/>
      <c r="U145" s="55"/>
      <c r="V145" s="55"/>
      <c r="W145" s="55"/>
      <c r="X145" s="55"/>
      <c r="Y145" s="55" t="str">
        <f t="shared" si="44"/>
        <v>-</v>
      </c>
      <c r="Z145" s="55"/>
      <c r="AA145" s="55"/>
      <c r="AB145" s="55"/>
      <c r="AC145" s="55"/>
      <c r="AD145" s="55"/>
      <c r="AE145" s="55"/>
      <c r="AF145" s="55"/>
      <c r="AG145" s="55"/>
      <c r="AH145" s="51" t="s">
        <v>81</v>
      </c>
      <c r="AI145" s="51"/>
      <c r="AJ145" s="51"/>
      <c r="AK145" s="51"/>
      <c r="AL145" s="51"/>
      <c r="AM145" s="51"/>
      <c r="AN145" s="51"/>
      <c r="AO145" s="51"/>
      <c r="AP145" s="51"/>
      <c r="AQ145" s="57">
        <v>1</v>
      </c>
      <c r="AR145" s="51" t="s">
        <v>351</v>
      </c>
      <c r="AS145" s="51"/>
      <c r="AT145" s="51"/>
      <c r="AU145" s="51"/>
      <c r="AV145" s="51" t="s">
        <v>100</v>
      </c>
      <c r="AW145" s="51"/>
      <c r="AX145" s="58" t="s">
        <v>86</v>
      </c>
      <c r="AY145" s="59"/>
      <c r="AZ145" s="60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72"/>
      <c r="BL145" s="73">
        <f t="shared" si="39"/>
        <v>14</v>
      </c>
      <c r="BM145" s="64">
        <f>+IF(ISERROR(ROUNDDOWN(VLOOKUP(J145,[1]償却率!$B$4:$C$82,2,FALSE)*台帳シート!M145,0)*台帳シート!BL145),0,ROUNDDOWN(VLOOKUP(台帳シート!J145,[1]償却率!$B$4:$C$82,2,FALSE)*台帳シート!M145,0)*台帳シート!BL145)</f>
        <v>14259000</v>
      </c>
      <c r="BN145" s="65">
        <f t="shared" si="40"/>
        <v>5092499</v>
      </c>
      <c r="BO145" s="74">
        <f t="shared" si="24"/>
        <v>1</v>
      </c>
      <c r="BP145" s="74">
        <f t="shared" si="41"/>
        <v>0</v>
      </c>
      <c r="BQ145" s="65">
        <f t="shared" si="38"/>
        <v>0</v>
      </c>
      <c r="BR145" s="65">
        <f>IF(ISERROR(IF(BP145=0,IF(F145="無形・ソフトウェア",IF(ROUNDDOWN(VLOOKUP(J145,[1]償却率!$B$4:$C$77,2,FALSE)*台帳シート!M145,0)&gt;=台帳シート!BO145,台帳シート!BO145-0,ROUNDDOWN(VLOOKUP(台帳シート!J145,[1]償却率!$B$4:$C$77,2,FALSE)*台帳シート!M145,0)),IF(H145="1：リース",IF(ROUNDDOWN(VLOOKUP(J145,[1]償却率!$B$4:$C$77,2,FALSE)*台帳シート!M145,0)&gt;=台帳シート!BO145,台帳シート!BO145-0,ROUNDDOWN(VLOOKUP(台帳シート!J145,[1]償却率!$B$4:$C$77,2,FALSE)*台帳シート!M145,0)),IF(ROUNDDOWN(VLOOKUP(J145,[1]償却率!$B$4:$C$77,2,FALSE)*台帳シート!M145,0)&gt;=台帳シート!BO145,台帳シート!BO145-1,ROUNDDOWN(VLOOKUP(台帳シート!J145,[1]償却率!$B$4:$C$77,2,FALSE)*台帳シート!M145,0)))),0)),0,(IF(BP145=0,IF(F145="無形・ソフトウェア",IF(ROUNDDOWN(VLOOKUP(J145,[1]償却率!$B$4:$C$77,2,FALSE)*台帳シート!M145,0)&gt;=台帳シート!BO145,台帳シート!BO145-0,ROUNDDOWN(VLOOKUP(台帳シート!J145,[1]償却率!$B$4:$C$77,2,FALSE)*台帳シート!M145,0)),IF(H145="1：リース",IF(ROUNDDOWN(VLOOKUP(J145,[1]償却率!$B$4:$C$77,2,FALSE)*台帳シート!M145,0)&gt;=台帳シート!BO145,台帳シート!BO145-0,ROUNDDOWN(VLOOKUP(台帳シート!J145,[1]償却率!$B$4:$C$77,2,FALSE)*台帳シート!M145,0)),IF(ROUNDDOWN(VLOOKUP(J145,[1]償却率!$B$4:$C$77,2,FALSE)*台帳シート!M145,0)&gt;=台帳シート!BO145,台帳シート!BO145-1,ROUNDDOWN(VLOOKUP(台帳シート!J145,[1]償却率!$B$4:$C$77,2,FALSE)*台帳シート!M145,0)))),0)))</f>
        <v>0</v>
      </c>
      <c r="BS145" s="66">
        <f t="shared" si="29"/>
        <v>5092499</v>
      </c>
      <c r="BT145" s="75">
        <f t="shared" si="26"/>
        <v>1</v>
      </c>
      <c r="BU145" s="68"/>
    </row>
    <row r="146" spans="2:73" ht="35.1" customHeight="1" x14ac:dyDescent="0.15">
      <c r="B146" s="69" t="s">
        <v>439</v>
      </c>
      <c r="C146" s="55"/>
      <c r="D146" s="47" t="s">
        <v>437</v>
      </c>
      <c r="E146" s="48" t="s">
        <v>156</v>
      </c>
      <c r="F146" s="49" t="s">
        <v>341</v>
      </c>
      <c r="G146" s="50" t="s">
        <v>440</v>
      </c>
      <c r="H146" s="51" t="s">
        <v>80</v>
      </c>
      <c r="I146" s="50"/>
      <c r="J146" s="49">
        <v>5</v>
      </c>
      <c r="K146" s="120">
        <v>39304</v>
      </c>
      <c r="L146" s="51"/>
      <c r="M146" s="71">
        <v>6245000</v>
      </c>
      <c r="N146" s="77"/>
      <c r="O146" s="104"/>
      <c r="P146" s="55"/>
      <c r="Q146" s="55"/>
      <c r="R146" s="55" t="str">
        <f t="shared" si="20"/>
        <v>-</v>
      </c>
      <c r="S146" s="55"/>
      <c r="T146" s="55"/>
      <c r="U146" s="55"/>
      <c r="V146" s="55"/>
      <c r="W146" s="55"/>
      <c r="X146" s="55"/>
      <c r="Y146" s="55" t="str">
        <f t="shared" si="44"/>
        <v>-</v>
      </c>
      <c r="Z146" s="55"/>
      <c r="AA146" s="55"/>
      <c r="AB146" s="55"/>
      <c r="AC146" s="55"/>
      <c r="AD146" s="55"/>
      <c r="AE146" s="55"/>
      <c r="AF146" s="55"/>
      <c r="AG146" s="55"/>
      <c r="AH146" s="51" t="s">
        <v>81</v>
      </c>
      <c r="AI146" s="51"/>
      <c r="AJ146" s="51"/>
      <c r="AK146" s="51"/>
      <c r="AL146" s="51"/>
      <c r="AM146" s="51"/>
      <c r="AN146" s="51"/>
      <c r="AO146" s="51"/>
      <c r="AP146" s="51"/>
      <c r="AQ146" s="57">
        <v>1</v>
      </c>
      <c r="AR146" s="51" t="s">
        <v>351</v>
      </c>
      <c r="AS146" s="51"/>
      <c r="AT146" s="51"/>
      <c r="AU146" s="51"/>
      <c r="AV146" s="51" t="s">
        <v>100</v>
      </c>
      <c r="AW146" s="51"/>
      <c r="AX146" s="58" t="s">
        <v>86</v>
      </c>
      <c r="AY146" s="59"/>
      <c r="AZ146" s="60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72"/>
      <c r="BL146" s="73">
        <f t="shared" si="39"/>
        <v>10</v>
      </c>
      <c r="BM146" s="64">
        <f>+IF(ISERROR(ROUNDDOWN(VLOOKUP(J146,[1]償却率!$B$4:$C$82,2,FALSE)*台帳シート!M146,0)*台帳シート!BL146),0,ROUNDDOWN(VLOOKUP(台帳シート!J146,[1]償却率!$B$4:$C$82,2,FALSE)*台帳シート!M146,0)*台帳シート!BL146)</f>
        <v>12490000</v>
      </c>
      <c r="BN146" s="65">
        <f t="shared" si="40"/>
        <v>6244999</v>
      </c>
      <c r="BO146" s="74">
        <f t="shared" si="24"/>
        <v>1</v>
      </c>
      <c r="BP146" s="74">
        <f t="shared" si="41"/>
        <v>0</v>
      </c>
      <c r="BQ146" s="65">
        <f t="shared" si="38"/>
        <v>0</v>
      </c>
      <c r="BR146" s="65">
        <f>IF(ISERROR(IF(BP146=0,IF(F146="無形・ソフトウェア",IF(ROUNDDOWN(VLOOKUP(J146,[1]償却率!$B$4:$C$77,2,FALSE)*台帳シート!M146,0)&gt;=台帳シート!BO146,台帳シート!BO146-0,ROUNDDOWN(VLOOKUP(台帳シート!J146,[1]償却率!$B$4:$C$77,2,FALSE)*台帳シート!M146,0)),IF(H146="1：リース",IF(ROUNDDOWN(VLOOKUP(J146,[1]償却率!$B$4:$C$77,2,FALSE)*台帳シート!M146,0)&gt;=台帳シート!BO146,台帳シート!BO146-0,ROUNDDOWN(VLOOKUP(台帳シート!J146,[1]償却率!$B$4:$C$77,2,FALSE)*台帳シート!M146,0)),IF(ROUNDDOWN(VLOOKUP(J146,[1]償却率!$B$4:$C$77,2,FALSE)*台帳シート!M146,0)&gt;=台帳シート!BO146,台帳シート!BO146-1,ROUNDDOWN(VLOOKUP(台帳シート!J146,[1]償却率!$B$4:$C$77,2,FALSE)*台帳シート!M146,0)))),0)),0,(IF(BP146=0,IF(F146="無形・ソフトウェア",IF(ROUNDDOWN(VLOOKUP(J146,[1]償却率!$B$4:$C$77,2,FALSE)*台帳シート!M146,0)&gt;=台帳シート!BO146,台帳シート!BO146-0,ROUNDDOWN(VLOOKUP(台帳シート!J146,[1]償却率!$B$4:$C$77,2,FALSE)*台帳シート!M146,0)),IF(H146="1：リース",IF(ROUNDDOWN(VLOOKUP(J146,[1]償却率!$B$4:$C$77,2,FALSE)*台帳シート!M146,0)&gt;=台帳シート!BO146,台帳シート!BO146-0,ROUNDDOWN(VLOOKUP(台帳シート!J146,[1]償却率!$B$4:$C$77,2,FALSE)*台帳シート!M146,0)),IF(ROUNDDOWN(VLOOKUP(J146,[1]償却率!$B$4:$C$77,2,FALSE)*台帳シート!M146,0)&gt;=台帳シート!BO146,台帳シート!BO146-1,ROUNDDOWN(VLOOKUP(台帳シート!J146,[1]償却率!$B$4:$C$77,2,FALSE)*台帳シート!M146,0)))),0)))</f>
        <v>0</v>
      </c>
      <c r="BS146" s="66">
        <f t="shared" si="29"/>
        <v>6244999</v>
      </c>
      <c r="BT146" s="75">
        <f t="shared" si="26"/>
        <v>1</v>
      </c>
      <c r="BU146" s="68"/>
    </row>
    <row r="147" spans="2:73" ht="35.1" customHeight="1" x14ac:dyDescent="0.15">
      <c r="B147" s="69" t="s">
        <v>441</v>
      </c>
      <c r="C147" s="55"/>
      <c r="D147" s="47" t="s">
        <v>442</v>
      </c>
      <c r="E147" s="48" t="s">
        <v>156</v>
      </c>
      <c r="F147" s="49" t="s">
        <v>341</v>
      </c>
      <c r="G147" s="50" t="s">
        <v>443</v>
      </c>
      <c r="H147" s="51" t="s">
        <v>80</v>
      </c>
      <c r="I147" s="50"/>
      <c r="J147" s="49">
        <v>5</v>
      </c>
      <c r="K147" s="120">
        <v>37050</v>
      </c>
      <c r="L147" s="51"/>
      <c r="M147" s="71">
        <v>2050000</v>
      </c>
      <c r="N147" s="77"/>
      <c r="O147" s="55"/>
      <c r="P147" s="55"/>
      <c r="Q147" s="55"/>
      <c r="R147" s="55" t="str">
        <f t="shared" si="20"/>
        <v>-</v>
      </c>
      <c r="S147" s="55"/>
      <c r="T147" s="55"/>
      <c r="U147" s="55"/>
      <c r="V147" s="55"/>
      <c r="W147" s="55"/>
      <c r="X147" s="55"/>
      <c r="Y147" s="55" t="str">
        <f t="shared" si="44"/>
        <v>-</v>
      </c>
      <c r="Z147" s="55"/>
      <c r="AA147" s="55"/>
      <c r="AB147" s="55"/>
      <c r="AC147" s="55"/>
      <c r="AD147" s="55"/>
      <c r="AE147" s="55"/>
      <c r="AF147" s="55"/>
      <c r="AG147" s="55"/>
      <c r="AH147" s="51" t="s">
        <v>81</v>
      </c>
      <c r="AI147" s="51"/>
      <c r="AJ147" s="51"/>
      <c r="AK147" s="51"/>
      <c r="AL147" s="51"/>
      <c r="AM147" s="51"/>
      <c r="AN147" s="51"/>
      <c r="AO147" s="51"/>
      <c r="AP147" s="51"/>
      <c r="AQ147" s="57">
        <v>1</v>
      </c>
      <c r="AR147" s="51" t="s">
        <v>351</v>
      </c>
      <c r="AS147" s="51"/>
      <c r="AT147" s="51"/>
      <c r="AU147" s="51"/>
      <c r="AV147" s="51" t="s">
        <v>100</v>
      </c>
      <c r="AW147" s="51"/>
      <c r="AX147" s="58" t="s">
        <v>86</v>
      </c>
      <c r="AY147" s="59"/>
      <c r="AZ147" s="60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72"/>
      <c r="BL147" s="73">
        <f t="shared" si="39"/>
        <v>16</v>
      </c>
      <c r="BM147" s="64">
        <f>+IF(ISERROR(ROUNDDOWN(VLOOKUP(J147,[1]償却率!$B$4:$C$82,2,FALSE)*台帳シート!M147,0)*台帳シート!BL147),0,ROUNDDOWN(VLOOKUP(台帳シート!J147,[1]償却率!$B$4:$C$82,2,FALSE)*台帳シート!M147,0)*台帳シート!BL147)</f>
        <v>6560000</v>
      </c>
      <c r="BN147" s="65">
        <f t="shared" si="40"/>
        <v>2049999</v>
      </c>
      <c r="BO147" s="74">
        <f t="shared" si="24"/>
        <v>1</v>
      </c>
      <c r="BP147" s="74">
        <f t="shared" si="41"/>
        <v>0</v>
      </c>
      <c r="BQ147" s="65">
        <f t="shared" si="38"/>
        <v>0</v>
      </c>
      <c r="BR147" s="65">
        <f>IF(ISERROR(IF(BP147=0,IF(F147="無形・ソフトウェア",IF(ROUNDDOWN(VLOOKUP(J147,[1]償却率!$B$4:$C$77,2,FALSE)*台帳シート!M147,0)&gt;=台帳シート!BO147,台帳シート!BO147-0,ROUNDDOWN(VLOOKUP(台帳シート!J147,[1]償却率!$B$4:$C$77,2,FALSE)*台帳シート!M147,0)),IF(H147="1：リース",IF(ROUNDDOWN(VLOOKUP(J147,[1]償却率!$B$4:$C$77,2,FALSE)*台帳シート!M147,0)&gt;=台帳シート!BO147,台帳シート!BO147-0,ROUNDDOWN(VLOOKUP(台帳シート!J147,[1]償却率!$B$4:$C$77,2,FALSE)*台帳シート!M147,0)),IF(ROUNDDOWN(VLOOKUP(J147,[1]償却率!$B$4:$C$77,2,FALSE)*台帳シート!M147,0)&gt;=台帳シート!BO147,台帳シート!BO147-1,ROUNDDOWN(VLOOKUP(台帳シート!J147,[1]償却率!$B$4:$C$77,2,FALSE)*台帳シート!M147,0)))),0)),0,(IF(BP147=0,IF(F147="無形・ソフトウェア",IF(ROUNDDOWN(VLOOKUP(J147,[1]償却率!$B$4:$C$77,2,FALSE)*台帳シート!M147,0)&gt;=台帳シート!BO147,台帳シート!BO147-0,ROUNDDOWN(VLOOKUP(台帳シート!J147,[1]償却率!$B$4:$C$77,2,FALSE)*台帳シート!M147,0)),IF(H147="1：リース",IF(ROUNDDOWN(VLOOKUP(J147,[1]償却率!$B$4:$C$77,2,FALSE)*台帳シート!M147,0)&gt;=台帳シート!BO147,台帳シート!BO147-0,ROUNDDOWN(VLOOKUP(台帳シート!J147,[1]償却率!$B$4:$C$77,2,FALSE)*台帳シート!M147,0)),IF(ROUNDDOWN(VLOOKUP(J147,[1]償却率!$B$4:$C$77,2,FALSE)*台帳シート!M147,0)&gt;=台帳シート!BO147,台帳シート!BO147-1,ROUNDDOWN(VLOOKUP(台帳シート!J147,[1]償却率!$B$4:$C$77,2,FALSE)*台帳シート!M147,0)))),0)))</f>
        <v>0</v>
      </c>
      <c r="BS147" s="66">
        <f t="shared" si="29"/>
        <v>2049999</v>
      </c>
      <c r="BT147" s="75">
        <f t="shared" si="26"/>
        <v>1</v>
      </c>
      <c r="BU147" s="68"/>
    </row>
    <row r="148" spans="2:73" ht="35.1" customHeight="1" x14ac:dyDescent="0.15">
      <c r="B148" s="69" t="s">
        <v>444</v>
      </c>
      <c r="C148" s="55"/>
      <c r="D148" s="47" t="s">
        <v>445</v>
      </c>
      <c r="E148" s="48" t="s">
        <v>156</v>
      </c>
      <c r="F148" s="49" t="s">
        <v>341</v>
      </c>
      <c r="G148" s="50" t="s">
        <v>446</v>
      </c>
      <c r="H148" s="51" t="s">
        <v>80</v>
      </c>
      <c r="I148" s="50"/>
      <c r="J148" s="49">
        <v>5</v>
      </c>
      <c r="K148" s="120">
        <v>37287</v>
      </c>
      <c r="L148" s="51"/>
      <c r="M148" s="71">
        <v>8075000</v>
      </c>
      <c r="N148" s="77"/>
      <c r="O148" s="104"/>
      <c r="P148" s="55"/>
      <c r="Q148" s="55"/>
      <c r="R148" s="55" t="str">
        <f t="shared" si="20"/>
        <v>-</v>
      </c>
      <c r="S148" s="55"/>
      <c r="T148" s="55"/>
      <c r="U148" s="55"/>
      <c r="V148" s="55"/>
      <c r="W148" s="55"/>
      <c r="X148" s="55"/>
      <c r="Y148" s="55" t="str">
        <f t="shared" si="44"/>
        <v>-</v>
      </c>
      <c r="Z148" s="55"/>
      <c r="AA148" s="55"/>
      <c r="AB148" s="55"/>
      <c r="AC148" s="55"/>
      <c r="AD148" s="55"/>
      <c r="AE148" s="55"/>
      <c r="AF148" s="55"/>
      <c r="AG148" s="55"/>
      <c r="AH148" s="51" t="s">
        <v>81</v>
      </c>
      <c r="AI148" s="51"/>
      <c r="AJ148" s="51"/>
      <c r="AK148" s="51"/>
      <c r="AL148" s="51"/>
      <c r="AM148" s="51"/>
      <c r="AN148" s="51"/>
      <c r="AO148" s="51"/>
      <c r="AP148" s="51"/>
      <c r="AQ148" s="57">
        <v>1</v>
      </c>
      <c r="AR148" s="51" t="s">
        <v>351</v>
      </c>
      <c r="AS148" s="51"/>
      <c r="AT148" s="51"/>
      <c r="AU148" s="51"/>
      <c r="AV148" s="51" t="s">
        <v>100</v>
      </c>
      <c r="AW148" s="51"/>
      <c r="AX148" s="58" t="s">
        <v>86</v>
      </c>
      <c r="AY148" s="59"/>
      <c r="AZ148" s="60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72"/>
      <c r="BL148" s="73">
        <f t="shared" si="39"/>
        <v>16</v>
      </c>
      <c r="BM148" s="64">
        <f>+IF(ISERROR(ROUNDDOWN(VLOOKUP(J148,[1]償却率!$B$4:$C$82,2,FALSE)*台帳シート!M148,0)*台帳シート!BL148),0,ROUNDDOWN(VLOOKUP(台帳シート!J148,[1]償却率!$B$4:$C$82,2,FALSE)*台帳シート!M148,0)*台帳シート!BL148)</f>
        <v>25840000</v>
      </c>
      <c r="BN148" s="65">
        <f t="shared" si="40"/>
        <v>8074999</v>
      </c>
      <c r="BO148" s="74">
        <f t="shared" si="24"/>
        <v>1</v>
      </c>
      <c r="BP148" s="74">
        <f t="shared" si="41"/>
        <v>0</v>
      </c>
      <c r="BQ148" s="65">
        <f t="shared" si="38"/>
        <v>0</v>
      </c>
      <c r="BR148" s="65">
        <f>IF(ISERROR(IF(BP148=0,IF(F148="無形・ソフトウェア",IF(ROUNDDOWN(VLOOKUP(J148,[1]償却率!$B$4:$C$77,2,FALSE)*台帳シート!M148,0)&gt;=台帳シート!BO148,台帳シート!BO148-0,ROUNDDOWN(VLOOKUP(台帳シート!J148,[1]償却率!$B$4:$C$77,2,FALSE)*台帳シート!M148,0)),IF(H148="1：リース",IF(ROUNDDOWN(VLOOKUP(J148,[1]償却率!$B$4:$C$77,2,FALSE)*台帳シート!M148,0)&gt;=台帳シート!BO148,台帳シート!BO148-0,ROUNDDOWN(VLOOKUP(台帳シート!J148,[1]償却率!$B$4:$C$77,2,FALSE)*台帳シート!M148,0)),IF(ROUNDDOWN(VLOOKUP(J148,[1]償却率!$B$4:$C$77,2,FALSE)*台帳シート!M148,0)&gt;=台帳シート!BO148,台帳シート!BO148-1,ROUNDDOWN(VLOOKUP(台帳シート!J148,[1]償却率!$B$4:$C$77,2,FALSE)*台帳シート!M148,0)))),0)),0,(IF(BP148=0,IF(F148="無形・ソフトウェア",IF(ROUNDDOWN(VLOOKUP(J148,[1]償却率!$B$4:$C$77,2,FALSE)*台帳シート!M148,0)&gt;=台帳シート!BO148,台帳シート!BO148-0,ROUNDDOWN(VLOOKUP(台帳シート!J148,[1]償却率!$B$4:$C$77,2,FALSE)*台帳シート!M148,0)),IF(H148="1：リース",IF(ROUNDDOWN(VLOOKUP(J148,[1]償却率!$B$4:$C$77,2,FALSE)*台帳シート!M148,0)&gt;=台帳シート!BO148,台帳シート!BO148-0,ROUNDDOWN(VLOOKUP(台帳シート!J148,[1]償却率!$B$4:$C$77,2,FALSE)*台帳シート!M148,0)),IF(ROUNDDOWN(VLOOKUP(J148,[1]償却率!$B$4:$C$77,2,FALSE)*台帳シート!M148,0)&gt;=台帳シート!BO148,台帳シート!BO148-1,ROUNDDOWN(VLOOKUP(台帳シート!J148,[1]償却率!$B$4:$C$77,2,FALSE)*台帳シート!M148,0)))),0)))</f>
        <v>0</v>
      </c>
      <c r="BS148" s="66">
        <f t="shared" si="29"/>
        <v>8074999</v>
      </c>
      <c r="BT148" s="75">
        <f t="shared" si="26"/>
        <v>1</v>
      </c>
      <c r="BU148" s="68"/>
    </row>
    <row r="149" spans="2:73" ht="35.1" customHeight="1" x14ac:dyDescent="0.15">
      <c r="B149" s="69" t="s">
        <v>447</v>
      </c>
      <c r="C149" s="55"/>
      <c r="D149" s="47" t="s">
        <v>445</v>
      </c>
      <c r="E149" s="48" t="s">
        <v>156</v>
      </c>
      <c r="F149" s="49" t="s">
        <v>341</v>
      </c>
      <c r="G149" s="50" t="s">
        <v>448</v>
      </c>
      <c r="H149" s="51" t="s">
        <v>80</v>
      </c>
      <c r="I149" s="50"/>
      <c r="J149" s="49">
        <v>5</v>
      </c>
      <c r="K149" s="120">
        <v>38768</v>
      </c>
      <c r="L149" s="51"/>
      <c r="M149" s="71">
        <v>78382500</v>
      </c>
      <c r="N149" s="77"/>
      <c r="O149" s="104"/>
      <c r="P149" s="55"/>
      <c r="Q149" s="55"/>
      <c r="R149" s="55" t="str">
        <f t="shared" si="20"/>
        <v>-</v>
      </c>
      <c r="S149" s="55"/>
      <c r="T149" s="55"/>
      <c r="U149" s="55"/>
      <c r="V149" s="55"/>
      <c r="W149" s="55"/>
      <c r="X149" s="55"/>
      <c r="Y149" s="55" t="str">
        <f t="shared" si="44"/>
        <v>-</v>
      </c>
      <c r="Z149" s="55"/>
      <c r="AA149" s="55"/>
      <c r="AB149" s="55"/>
      <c r="AC149" s="55"/>
      <c r="AD149" s="55"/>
      <c r="AE149" s="55"/>
      <c r="AF149" s="55"/>
      <c r="AG149" s="55"/>
      <c r="AH149" s="51" t="s">
        <v>81</v>
      </c>
      <c r="AI149" s="51"/>
      <c r="AJ149" s="51"/>
      <c r="AK149" s="51"/>
      <c r="AL149" s="51"/>
      <c r="AM149" s="51"/>
      <c r="AN149" s="51"/>
      <c r="AO149" s="51"/>
      <c r="AP149" s="51"/>
      <c r="AQ149" s="57">
        <v>1</v>
      </c>
      <c r="AR149" s="51" t="s">
        <v>351</v>
      </c>
      <c r="AS149" s="51"/>
      <c r="AT149" s="51"/>
      <c r="AU149" s="51"/>
      <c r="AV149" s="51" t="s">
        <v>100</v>
      </c>
      <c r="AW149" s="51"/>
      <c r="AX149" s="58" t="s">
        <v>86</v>
      </c>
      <c r="AY149" s="59"/>
      <c r="AZ149" s="60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72"/>
      <c r="BL149" s="73">
        <f t="shared" si="39"/>
        <v>12</v>
      </c>
      <c r="BM149" s="64">
        <f>+IF(ISERROR(ROUNDDOWN(VLOOKUP(J149,[1]償却率!$B$4:$C$82,2,FALSE)*台帳シート!M149,0)*台帳シート!BL149),0,ROUNDDOWN(VLOOKUP(台帳シート!J149,[1]償却率!$B$4:$C$82,2,FALSE)*台帳シート!M149,0)*台帳シート!BL149)</f>
        <v>188118000</v>
      </c>
      <c r="BN149" s="65">
        <f t="shared" si="40"/>
        <v>78382499</v>
      </c>
      <c r="BO149" s="74">
        <f t="shared" si="24"/>
        <v>1</v>
      </c>
      <c r="BP149" s="74">
        <f t="shared" si="41"/>
        <v>0</v>
      </c>
      <c r="BQ149" s="65">
        <f t="shared" si="38"/>
        <v>0</v>
      </c>
      <c r="BR149" s="65">
        <f>IF(ISERROR(IF(BP149=0,IF(F149="無形・ソフトウェア",IF(ROUNDDOWN(VLOOKUP(J149,[1]償却率!$B$4:$C$77,2,FALSE)*台帳シート!M149,0)&gt;=台帳シート!BO149,台帳シート!BO149-0,ROUNDDOWN(VLOOKUP(台帳シート!J149,[1]償却率!$B$4:$C$77,2,FALSE)*台帳シート!M149,0)),IF(H149="1：リース",IF(ROUNDDOWN(VLOOKUP(J149,[1]償却率!$B$4:$C$77,2,FALSE)*台帳シート!M149,0)&gt;=台帳シート!BO149,台帳シート!BO149-0,ROUNDDOWN(VLOOKUP(台帳シート!J149,[1]償却率!$B$4:$C$77,2,FALSE)*台帳シート!M149,0)),IF(ROUNDDOWN(VLOOKUP(J149,[1]償却率!$B$4:$C$77,2,FALSE)*台帳シート!M149,0)&gt;=台帳シート!BO149,台帳シート!BO149-1,ROUNDDOWN(VLOOKUP(台帳シート!J149,[1]償却率!$B$4:$C$77,2,FALSE)*台帳シート!M149,0)))),0)),0,(IF(BP149=0,IF(F149="無形・ソフトウェア",IF(ROUNDDOWN(VLOOKUP(J149,[1]償却率!$B$4:$C$77,2,FALSE)*台帳シート!M149,0)&gt;=台帳シート!BO149,台帳シート!BO149-0,ROUNDDOWN(VLOOKUP(台帳シート!J149,[1]償却率!$B$4:$C$77,2,FALSE)*台帳シート!M149,0)),IF(H149="1：リース",IF(ROUNDDOWN(VLOOKUP(J149,[1]償却率!$B$4:$C$77,2,FALSE)*台帳シート!M149,0)&gt;=台帳シート!BO149,台帳シート!BO149-0,ROUNDDOWN(VLOOKUP(台帳シート!J149,[1]償却率!$B$4:$C$77,2,FALSE)*台帳シート!M149,0)),IF(ROUNDDOWN(VLOOKUP(J149,[1]償却率!$B$4:$C$77,2,FALSE)*台帳シート!M149,0)&gt;=台帳シート!BO149,台帳シート!BO149-1,ROUNDDOWN(VLOOKUP(台帳シート!J149,[1]償却率!$B$4:$C$77,2,FALSE)*台帳シート!M149,0)))),0)))</f>
        <v>0</v>
      </c>
      <c r="BS149" s="66">
        <f t="shared" si="29"/>
        <v>78382499</v>
      </c>
      <c r="BT149" s="75">
        <f t="shared" si="26"/>
        <v>1</v>
      </c>
      <c r="BU149" s="68"/>
    </row>
    <row r="150" spans="2:73" ht="35.1" customHeight="1" x14ac:dyDescent="0.15">
      <c r="B150" s="69" t="s">
        <v>449</v>
      </c>
      <c r="C150" s="55"/>
      <c r="D150" s="47" t="s">
        <v>445</v>
      </c>
      <c r="E150" s="48" t="s">
        <v>156</v>
      </c>
      <c r="F150" s="49" t="s">
        <v>341</v>
      </c>
      <c r="G150" s="50" t="s">
        <v>450</v>
      </c>
      <c r="H150" s="51" t="s">
        <v>80</v>
      </c>
      <c r="I150" s="50"/>
      <c r="J150" s="49">
        <v>5</v>
      </c>
      <c r="K150" s="120">
        <v>37104</v>
      </c>
      <c r="L150" s="51"/>
      <c r="M150" s="71">
        <v>13356000</v>
      </c>
      <c r="N150" s="77"/>
      <c r="O150" s="104"/>
      <c r="P150" s="55"/>
      <c r="Q150" s="55"/>
      <c r="R150" s="55" t="str">
        <f t="shared" si="20"/>
        <v>-</v>
      </c>
      <c r="S150" s="55"/>
      <c r="T150" s="55"/>
      <c r="U150" s="55"/>
      <c r="V150" s="55"/>
      <c r="W150" s="55"/>
      <c r="X150" s="55"/>
      <c r="Y150" s="55" t="str">
        <f t="shared" si="44"/>
        <v>-</v>
      </c>
      <c r="Z150" s="55"/>
      <c r="AA150" s="55"/>
      <c r="AB150" s="55"/>
      <c r="AC150" s="55"/>
      <c r="AD150" s="55"/>
      <c r="AE150" s="55"/>
      <c r="AF150" s="55"/>
      <c r="AG150" s="55"/>
      <c r="AH150" s="51" t="s">
        <v>81</v>
      </c>
      <c r="AI150" s="51"/>
      <c r="AJ150" s="51"/>
      <c r="AK150" s="51"/>
      <c r="AL150" s="51"/>
      <c r="AM150" s="51"/>
      <c r="AN150" s="51"/>
      <c r="AO150" s="51"/>
      <c r="AP150" s="51"/>
      <c r="AQ150" s="57">
        <v>1</v>
      </c>
      <c r="AR150" s="51" t="s">
        <v>351</v>
      </c>
      <c r="AS150" s="51"/>
      <c r="AT150" s="51"/>
      <c r="AU150" s="51"/>
      <c r="AV150" s="51" t="s">
        <v>100</v>
      </c>
      <c r="AW150" s="51"/>
      <c r="AX150" s="58" t="s">
        <v>86</v>
      </c>
      <c r="AY150" s="59"/>
      <c r="AZ150" s="60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72"/>
      <c r="BL150" s="73">
        <f t="shared" si="39"/>
        <v>16</v>
      </c>
      <c r="BM150" s="64">
        <f>+IF(ISERROR(ROUNDDOWN(VLOOKUP(J150,[1]償却率!$B$4:$C$82,2,FALSE)*台帳シート!M150,0)*台帳シート!BL150),0,ROUNDDOWN(VLOOKUP(台帳シート!J150,[1]償却率!$B$4:$C$82,2,FALSE)*台帳シート!M150,0)*台帳シート!BL150)</f>
        <v>42739200</v>
      </c>
      <c r="BN150" s="65">
        <f t="shared" si="40"/>
        <v>13355999</v>
      </c>
      <c r="BO150" s="74">
        <f t="shared" ref="BO150:BO213" si="45">+IF(BP150&lt;=0,M150-BN150,0)</f>
        <v>1</v>
      </c>
      <c r="BP150" s="74">
        <f t="shared" si="41"/>
        <v>0</v>
      </c>
      <c r="BQ150" s="65">
        <f t="shared" si="38"/>
        <v>0</v>
      </c>
      <c r="BR150" s="65">
        <f>IF(ISERROR(IF(BP150=0,IF(F150="無形・ソフトウェア",IF(ROUNDDOWN(VLOOKUP(J150,[1]償却率!$B$4:$C$77,2,FALSE)*台帳シート!M150,0)&gt;=台帳シート!BO150,台帳シート!BO150-0,ROUNDDOWN(VLOOKUP(台帳シート!J150,[1]償却率!$B$4:$C$77,2,FALSE)*台帳シート!M150,0)),IF(H150="1：リース",IF(ROUNDDOWN(VLOOKUP(J150,[1]償却率!$B$4:$C$77,2,FALSE)*台帳シート!M150,0)&gt;=台帳シート!BO150,台帳シート!BO150-0,ROUNDDOWN(VLOOKUP(台帳シート!J150,[1]償却率!$B$4:$C$77,2,FALSE)*台帳シート!M150,0)),IF(ROUNDDOWN(VLOOKUP(J150,[1]償却率!$B$4:$C$77,2,FALSE)*台帳シート!M150,0)&gt;=台帳シート!BO150,台帳シート!BO150-1,ROUNDDOWN(VLOOKUP(台帳シート!J150,[1]償却率!$B$4:$C$77,2,FALSE)*台帳シート!M150,0)))),0)),0,(IF(BP150=0,IF(F150="無形・ソフトウェア",IF(ROUNDDOWN(VLOOKUP(J150,[1]償却率!$B$4:$C$77,2,FALSE)*台帳シート!M150,0)&gt;=台帳シート!BO150,台帳シート!BO150-0,ROUNDDOWN(VLOOKUP(台帳シート!J150,[1]償却率!$B$4:$C$77,2,FALSE)*台帳シート!M150,0)),IF(H150="1：リース",IF(ROUNDDOWN(VLOOKUP(J150,[1]償却率!$B$4:$C$77,2,FALSE)*台帳シート!M150,0)&gt;=台帳シート!BO150,台帳シート!BO150-0,ROUNDDOWN(VLOOKUP(台帳シート!J150,[1]償却率!$B$4:$C$77,2,FALSE)*台帳シート!M150,0)),IF(ROUNDDOWN(VLOOKUP(J150,[1]償却率!$B$4:$C$77,2,FALSE)*台帳シート!M150,0)&gt;=台帳シート!BO150,台帳シート!BO150-1,ROUNDDOWN(VLOOKUP(台帳シート!J150,[1]償却率!$B$4:$C$77,2,FALSE)*台帳シート!M150,0)))),0)))</f>
        <v>0</v>
      </c>
      <c r="BS150" s="66">
        <f t="shared" si="29"/>
        <v>13355999</v>
      </c>
      <c r="BT150" s="75">
        <f t="shared" ref="BT150:BT213" si="46">+BO150+BP150-BR150</f>
        <v>1</v>
      </c>
      <c r="BU150" s="68"/>
    </row>
    <row r="151" spans="2:73" ht="35.1" customHeight="1" x14ac:dyDescent="0.15">
      <c r="B151" s="69" t="s">
        <v>451</v>
      </c>
      <c r="C151" s="55"/>
      <c r="D151" s="47" t="s">
        <v>445</v>
      </c>
      <c r="E151" s="48" t="s">
        <v>156</v>
      </c>
      <c r="F151" s="49" t="s">
        <v>341</v>
      </c>
      <c r="G151" s="50" t="s">
        <v>452</v>
      </c>
      <c r="H151" s="51" t="s">
        <v>80</v>
      </c>
      <c r="I151" s="50"/>
      <c r="J151" s="49">
        <v>5</v>
      </c>
      <c r="K151" s="120">
        <v>38762</v>
      </c>
      <c r="L151" s="51"/>
      <c r="M151" s="71">
        <v>29295000</v>
      </c>
      <c r="N151" s="77"/>
      <c r="O151" s="55"/>
      <c r="P151" s="55"/>
      <c r="Q151" s="55"/>
      <c r="R151" s="55" t="str">
        <f t="shared" si="20"/>
        <v>-</v>
      </c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1" t="s">
        <v>81</v>
      </c>
      <c r="AI151" s="51"/>
      <c r="AJ151" s="51"/>
      <c r="AK151" s="51"/>
      <c r="AL151" s="51"/>
      <c r="AM151" s="51"/>
      <c r="AN151" s="51"/>
      <c r="AO151" s="51"/>
      <c r="AP151" s="51"/>
      <c r="AQ151" s="57">
        <v>1</v>
      </c>
      <c r="AR151" s="51" t="s">
        <v>351</v>
      </c>
      <c r="AS151" s="51"/>
      <c r="AT151" s="51"/>
      <c r="AU151" s="51"/>
      <c r="AV151" s="51" t="s">
        <v>100</v>
      </c>
      <c r="AW151" s="51"/>
      <c r="AX151" s="58" t="s">
        <v>86</v>
      </c>
      <c r="AY151" s="59"/>
      <c r="AZ151" s="60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72"/>
      <c r="BL151" s="73">
        <f t="shared" si="39"/>
        <v>12</v>
      </c>
      <c r="BM151" s="64">
        <f>+IF(ISERROR(ROUNDDOWN(VLOOKUP(J151,[1]償却率!$B$4:$C$82,2,FALSE)*台帳シート!M151,0)*台帳シート!BL151),0,ROUNDDOWN(VLOOKUP(台帳シート!J151,[1]償却率!$B$4:$C$82,2,FALSE)*台帳シート!M151,0)*台帳シート!BL151)</f>
        <v>70308000</v>
      </c>
      <c r="BN151" s="65">
        <f t="shared" si="40"/>
        <v>29294999</v>
      </c>
      <c r="BO151" s="74">
        <f t="shared" si="45"/>
        <v>1</v>
      </c>
      <c r="BP151" s="74">
        <f t="shared" si="41"/>
        <v>0</v>
      </c>
      <c r="BQ151" s="65">
        <f t="shared" si="38"/>
        <v>0</v>
      </c>
      <c r="BR151" s="65">
        <f>IF(ISERROR(IF(BP151=0,IF(F151="無形・ソフトウェア",IF(ROUNDDOWN(VLOOKUP(J151,[1]償却率!$B$4:$C$77,2,FALSE)*台帳シート!M151,0)&gt;=台帳シート!BO151,台帳シート!BO151-0,ROUNDDOWN(VLOOKUP(台帳シート!J151,[1]償却率!$B$4:$C$77,2,FALSE)*台帳シート!M151,0)),IF(H151="1：リース",IF(ROUNDDOWN(VLOOKUP(J151,[1]償却率!$B$4:$C$77,2,FALSE)*台帳シート!M151,0)&gt;=台帳シート!BO151,台帳シート!BO151-0,ROUNDDOWN(VLOOKUP(台帳シート!J151,[1]償却率!$B$4:$C$77,2,FALSE)*台帳シート!M151,0)),IF(ROUNDDOWN(VLOOKUP(J151,[1]償却率!$B$4:$C$77,2,FALSE)*台帳シート!M151,0)&gt;=台帳シート!BO151,台帳シート!BO151-1,ROUNDDOWN(VLOOKUP(台帳シート!J151,[1]償却率!$B$4:$C$77,2,FALSE)*台帳シート!M151,0)))),0)),0,(IF(BP151=0,IF(F151="無形・ソフトウェア",IF(ROUNDDOWN(VLOOKUP(J151,[1]償却率!$B$4:$C$77,2,FALSE)*台帳シート!M151,0)&gt;=台帳シート!BO151,台帳シート!BO151-0,ROUNDDOWN(VLOOKUP(台帳シート!J151,[1]償却率!$B$4:$C$77,2,FALSE)*台帳シート!M151,0)),IF(H151="1：リース",IF(ROUNDDOWN(VLOOKUP(J151,[1]償却率!$B$4:$C$77,2,FALSE)*台帳シート!M151,0)&gt;=台帳シート!BO151,台帳シート!BO151-0,ROUNDDOWN(VLOOKUP(台帳シート!J151,[1]償却率!$B$4:$C$77,2,FALSE)*台帳シート!M151,0)),IF(ROUNDDOWN(VLOOKUP(J151,[1]償却率!$B$4:$C$77,2,FALSE)*台帳シート!M151,0)&gt;=台帳シート!BO151,台帳シート!BO151-1,ROUNDDOWN(VLOOKUP(台帳シート!J151,[1]償却率!$B$4:$C$77,2,FALSE)*台帳シート!M151,0)))),0)))</f>
        <v>0</v>
      </c>
      <c r="BS151" s="66">
        <f t="shared" si="29"/>
        <v>29294999</v>
      </c>
      <c r="BT151" s="75">
        <f t="shared" si="46"/>
        <v>1</v>
      </c>
      <c r="BU151" s="68"/>
    </row>
    <row r="152" spans="2:73" ht="35.1" customHeight="1" x14ac:dyDescent="0.15">
      <c r="B152" s="69" t="s">
        <v>453</v>
      </c>
      <c r="C152" s="55"/>
      <c r="D152" s="47" t="s">
        <v>445</v>
      </c>
      <c r="E152" s="48" t="s">
        <v>156</v>
      </c>
      <c r="F152" s="49" t="s">
        <v>341</v>
      </c>
      <c r="G152" s="50" t="s">
        <v>454</v>
      </c>
      <c r="H152" s="51" t="s">
        <v>80</v>
      </c>
      <c r="I152" s="50"/>
      <c r="J152" s="49">
        <v>5</v>
      </c>
      <c r="K152" s="120">
        <v>35503</v>
      </c>
      <c r="L152" s="51"/>
      <c r="M152" s="71">
        <v>27192000</v>
      </c>
      <c r="N152" s="77"/>
      <c r="O152" s="55"/>
      <c r="P152" s="55"/>
      <c r="Q152" s="55"/>
      <c r="R152" s="55" t="str">
        <f t="shared" si="20"/>
        <v>-</v>
      </c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1" t="s">
        <v>81</v>
      </c>
      <c r="AI152" s="51"/>
      <c r="AJ152" s="51"/>
      <c r="AK152" s="51"/>
      <c r="AL152" s="51"/>
      <c r="AM152" s="51"/>
      <c r="AN152" s="51"/>
      <c r="AO152" s="51"/>
      <c r="AP152" s="51"/>
      <c r="AQ152" s="57">
        <v>1</v>
      </c>
      <c r="AR152" s="51" t="s">
        <v>351</v>
      </c>
      <c r="AS152" s="51"/>
      <c r="AT152" s="51"/>
      <c r="AU152" s="51"/>
      <c r="AV152" s="51" t="s">
        <v>100</v>
      </c>
      <c r="AW152" s="51"/>
      <c r="AX152" s="58" t="s">
        <v>86</v>
      </c>
      <c r="AY152" s="59"/>
      <c r="AZ152" s="60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72"/>
      <c r="BL152" s="73">
        <f t="shared" si="39"/>
        <v>21</v>
      </c>
      <c r="BM152" s="64">
        <f>+IF(ISERROR(ROUNDDOWN(VLOOKUP(J152,[1]償却率!$B$4:$C$82,2,FALSE)*台帳シート!M152,0)*台帳シート!BL152),0,ROUNDDOWN(VLOOKUP(台帳シート!J152,[1]償却率!$B$4:$C$82,2,FALSE)*台帳シート!M152,0)*台帳シート!BL152)</f>
        <v>114206400</v>
      </c>
      <c r="BN152" s="65">
        <f t="shared" si="40"/>
        <v>27191999</v>
      </c>
      <c r="BO152" s="74">
        <f t="shared" si="45"/>
        <v>1</v>
      </c>
      <c r="BP152" s="74">
        <f t="shared" si="41"/>
        <v>0</v>
      </c>
      <c r="BQ152" s="65">
        <f t="shared" si="38"/>
        <v>0</v>
      </c>
      <c r="BR152" s="65">
        <f>IF(ISERROR(IF(BP152=0,IF(F152="無形・ソフトウェア",IF(ROUNDDOWN(VLOOKUP(J152,[1]償却率!$B$4:$C$77,2,FALSE)*台帳シート!M152,0)&gt;=台帳シート!BO152,台帳シート!BO152-0,ROUNDDOWN(VLOOKUP(台帳シート!J152,[1]償却率!$B$4:$C$77,2,FALSE)*台帳シート!M152,0)),IF(H152="1：リース",IF(ROUNDDOWN(VLOOKUP(J152,[1]償却率!$B$4:$C$77,2,FALSE)*台帳シート!M152,0)&gt;=台帳シート!BO152,台帳シート!BO152-0,ROUNDDOWN(VLOOKUP(台帳シート!J152,[1]償却率!$B$4:$C$77,2,FALSE)*台帳シート!M152,0)),IF(ROUNDDOWN(VLOOKUP(J152,[1]償却率!$B$4:$C$77,2,FALSE)*台帳シート!M152,0)&gt;=台帳シート!BO152,台帳シート!BO152-1,ROUNDDOWN(VLOOKUP(台帳シート!J152,[1]償却率!$B$4:$C$77,2,FALSE)*台帳シート!M152,0)))),0)),0,(IF(BP152=0,IF(F152="無形・ソフトウェア",IF(ROUNDDOWN(VLOOKUP(J152,[1]償却率!$B$4:$C$77,2,FALSE)*台帳シート!M152,0)&gt;=台帳シート!BO152,台帳シート!BO152-0,ROUNDDOWN(VLOOKUP(台帳シート!J152,[1]償却率!$B$4:$C$77,2,FALSE)*台帳シート!M152,0)),IF(H152="1：リース",IF(ROUNDDOWN(VLOOKUP(J152,[1]償却率!$B$4:$C$77,2,FALSE)*台帳シート!M152,0)&gt;=台帳シート!BO152,台帳シート!BO152-0,ROUNDDOWN(VLOOKUP(台帳シート!J152,[1]償却率!$B$4:$C$77,2,FALSE)*台帳シート!M152,0)),IF(ROUNDDOWN(VLOOKUP(J152,[1]償却率!$B$4:$C$77,2,FALSE)*台帳シート!M152,0)&gt;=台帳シート!BO152,台帳シート!BO152-1,ROUNDDOWN(VLOOKUP(台帳シート!J152,[1]償却率!$B$4:$C$77,2,FALSE)*台帳シート!M152,0)))),0)))</f>
        <v>0</v>
      </c>
      <c r="BS152" s="66">
        <f t="shared" si="29"/>
        <v>27191999</v>
      </c>
      <c r="BT152" s="75">
        <f t="shared" si="46"/>
        <v>1</v>
      </c>
      <c r="BU152" s="68"/>
    </row>
    <row r="153" spans="2:73" ht="35.1" customHeight="1" x14ac:dyDescent="0.15">
      <c r="B153" s="69" t="s">
        <v>455</v>
      </c>
      <c r="C153" s="55"/>
      <c r="D153" s="47" t="s">
        <v>445</v>
      </c>
      <c r="E153" s="48" t="s">
        <v>156</v>
      </c>
      <c r="F153" s="49" t="s">
        <v>341</v>
      </c>
      <c r="G153" s="50" t="s">
        <v>456</v>
      </c>
      <c r="H153" s="51" t="s">
        <v>80</v>
      </c>
      <c r="I153" s="50"/>
      <c r="J153" s="49">
        <v>5</v>
      </c>
      <c r="K153" s="120">
        <v>35874</v>
      </c>
      <c r="L153" s="51"/>
      <c r="M153" s="71">
        <v>112875000</v>
      </c>
      <c r="N153" s="77"/>
      <c r="O153" s="55"/>
      <c r="P153" s="55"/>
      <c r="Q153" s="55"/>
      <c r="R153" s="55" t="str">
        <f t="shared" si="20"/>
        <v>-</v>
      </c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1" t="s">
        <v>81</v>
      </c>
      <c r="AI153" s="51"/>
      <c r="AJ153" s="51"/>
      <c r="AK153" s="51"/>
      <c r="AL153" s="51"/>
      <c r="AM153" s="51"/>
      <c r="AN153" s="51"/>
      <c r="AO153" s="51"/>
      <c r="AP153" s="51"/>
      <c r="AQ153" s="57">
        <v>1</v>
      </c>
      <c r="AR153" s="51" t="s">
        <v>351</v>
      </c>
      <c r="AS153" s="51"/>
      <c r="AT153" s="51"/>
      <c r="AU153" s="51"/>
      <c r="AV153" s="51" t="s">
        <v>100</v>
      </c>
      <c r="AW153" s="51"/>
      <c r="AX153" s="58" t="s">
        <v>86</v>
      </c>
      <c r="AY153" s="59"/>
      <c r="AZ153" s="60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72"/>
      <c r="BL153" s="73">
        <f t="shared" si="39"/>
        <v>20</v>
      </c>
      <c r="BM153" s="64">
        <f>+IF(ISERROR(ROUNDDOWN(VLOOKUP(J153,[1]償却率!$B$4:$C$82,2,FALSE)*台帳シート!M153,0)*台帳シート!BL153),0,ROUNDDOWN(VLOOKUP(台帳シート!J153,[1]償却率!$B$4:$C$82,2,FALSE)*台帳シート!M153,0)*台帳シート!BL153)</f>
        <v>451500000</v>
      </c>
      <c r="BN153" s="65">
        <f t="shared" si="40"/>
        <v>112874999</v>
      </c>
      <c r="BO153" s="74">
        <f t="shared" si="45"/>
        <v>1</v>
      </c>
      <c r="BP153" s="74">
        <f t="shared" si="41"/>
        <v>0</v>
      </c>
      <c r="BQ153" s="65">
        <f t="shared" si="38"/>
        <v>0</v>
      </c>
      <c r="BR153" s="65">
        <f>IF(ISERROR(IF(BP153=0,IF(F153="無形・ソフトウェア",IF(ROUNDDOWN(VLOOKUP(J153,[1]償却率!$B$4:$C$77,2,FALSE)*台帳シート!M153,0)&gt;=台帳シート!BO153,台帳シート!BO153-0,ROUNDDOWN(VLOOKUP(台帳シート!J153,[1]償却率!$B$4:$C$77,2,FALSE)*台帳シート!M153,0)),IF(H153="1：リース",IF(ROUNDDOWN(VLOOKUP(J153,[1]償却率!$B$4:$C$77,2,FALSE)*台帳シート!M153,0)&gt;=台帳シート!BO153,台帳シート!BO153-0,ROUNDDOWN(VLOOKUP(台帳シート!J153,[1]償却率!$B$4:$C$77,2,FALSE)*台帳シート!M153,0)),IF(ROUNDDOWN(VLOOKUP(J153,[1]償却率!$B$4:$C$77,2,FALSE)*台帳シート!M153,0)&gt;=台帳シート!BO153,台帳シート!BO153-1,ROUNDDOWN(VLOOKUP(台帳シート!J153,[1]償却率!$B$4:$C$77,2,FALSE)*台帳シート!M153,0)))),0)),0,(IF(BP153=0,IF(F153="無形・ソフトウェア",IF(ROUNDDOWN(VLOOKUP(J153,[1]償却率!$B$4:$C$77,2,FALSE)*台帳シート!M153,0)&gt;=台帳シート!BO153,台帳シート!BO153-0,ROUNDDOWN(VLOOKUP(台帳シート!J153,[1]償却率!$B$4:$C$77,2,FALSE)*台帳シート!M153,0)),IF(H153="1：リース",IF(ROUNDDOWN(VLOOKUP(J153,[1]償却率!$B$4:$C$77,2,FALSE)*台帳シート!M153,0)&gt;=台帳シート!BO153,台帳シート!BO153-0,ROUNDDOWN(VLOOKUP(台帳シート!J153,[1]償却率!$B$4:$C$77,2,FALSE)*台帳シート!M153,0)),IF(ROUNDDOWN(VLOOKUP(J153,[1]償却率!$B$4:$C$77,2,FALSE)*台帳シート!M153,0)&gt;=台帳シート!BO153,台帳シート!BO153-1,ROUNDDOWN(VLOOKUP(台帳シート!J153,[1]償却率!$B$4:$C$77,2,FALSE)*台帳シート!M153,0)))),0)))</f>
        <v>0</v>
      </c>
      <c r="BS153" s="66">
        <f t="shared" ref="BS153:BS216" si="47">BN153+BQ153+BR153</f>
        <v>112874999</v>
      </c>
      <c r="BT153" s="75">
        <f t="shared" si="46"/>
        <v>1</v>
      </c>
      <c r="BU153" s="68"/>
    </row>
    <row r="154" spans="2:73" ht="35.1" customHeight="1" x14ac:dyDescent="0.15">
      <c r="B154" s="69" t="s">
        <v>457</v>
      </c>
      <c r="C154" s="55"/>
      <c r="D154" s="47" t="s">
        <v>458</v>
      </c>
      <c r="E154" s="48" t="s">
        <v>156</v>
      </c>
      <c r="F154" s="49" t="s">
        <v>341</v>
      </c>
      <c r="G154" s="50" t="s">
        <v>459</v>
      </c>
      <c r="H154" s="51" t="s">
        <v>80</v>
      </c>
      <c r="I154" s="50"/>
      <c r="J154" s="49">
        <v>5</v>
      </c>
      <c r="K154" s="120">
        <v>39415</v>
      </c>
      <c r="L154" s="51"/>
      <c r="M154" s="71">
        <v>25909800</v>
      </c>
      <c r="N154" s="77"/>
      <c r="O154" s="55"/>
      <c r="P154" s="55"/>
      <c r="Q154" s="55"/>
      <c r="R154" s="55" t="str">
        <f t="shared" si="20"/>
        <v>-</v>
      </c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1" t="s">
        <v>81</v>
      </c>
      <c r="AI154" s="51"/>
      <c r="AJ154" s="51"/>
      <c r="AK154" s="51"/>
      <c r="AL154" s="51"/>
      <c r="AM154" s="51"/>
      <c r="AN154" s="51"/>
      <c r="AO154" s="51"/>
      <c r="AP154" s="51"/>
      <c r="AQ154" s="57">
        <v>1</v>
      </c>
      <c r="AR154" s="51" t="s">
        <v>351</v>
      </c>
      <c r="AS154" s="51"/>
      <c r="AT154" s="51"/>
      <c r="AU154" s="51"/>
      <c r="AV154" s="51" t="s">
        <v>100</v>
      </c>
      <c r="AW154" s="51"/>
      <c r="AX154" s="58" t="s">
        <v>86</v>
      </c>
      <c r="AY154" s="59"/>
      <c r="AZ154" s="60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72"/>
      <c r="BL154" s="73">
        <f t="shared" si="39"/>
        <v>10</v>
      </c>
      <c r="BM154" s="64">
        <f>+IF(ISERROR(ROUNDDOWN(VLOOKUP(J154,[1]償却率!$B$4:$C$82,2,FALSE)*台帳シート!M154,0)*台帳シート!BL154),0,ROUNDDOWN(VLOOKUP(台帳シート!J154,[1]償却率!$B$4:$C$82,2,FALSE)*台帳シート!M154,0)*台帳シート!BL154)</f>
        <v>51819600</v>
      </c>
      <c r="BN154" s="65">
        <f t="shared" si="40"/>
        <v>25909799</v>
      </c>
      <c r="BO154" s="74">
        <f t="shared" si="45"/>
        <v>1</v>
      </c>
      <c r="BP154" s="74">
        <f t="shared" si="41"/>
        <v>0</v>
      </c>
      <c r="BQ154" s="65">
        <f t="shared" si="38"/>
        <v>0</v>
      </c>
      <c r="BR154" s="65">
        <f>IF(ISERROR(IF(BP154=0,IF(F154="無形・ソフトウェア",IF(ROUNDDOWN(VLOOKUP(J154,[1]償却率!$B$4:$C$77,2,FALSE)*台帳シート!M154,0)&gt;=台帳シート!BO154,台帳シート!BO154-0,ROUNDDOWN(VLOOKUP(台帳シート!J154,[1]償却率!$B$4:$C$77,2,FALSE)*台帳シート!M154,0)),IF(H154="1：リース",IF(ROUNDDOWN(VLOOKUP(J154,[1]償却率!$B$4:$C$77,2,FALSE)*台帳シート!M154,0)&gt;=台帳シート!BO154,台帳シート!BO154-0,ROUNDDOWN(VLOOKUP(台帳シート!J154,[1]償却率!$B$4:$C$77,2,FALSE)*台帳シート!M154,0)),IF(ROUNDDOWN(VLOOKUP(J154,[1]償却率!$B$4:$C$77,2,FALSE)*台帳シート!M154,0)&gt;=台帳シート!BO154,台帳シート!BO154-1,ROUNDDOWN(VLOOKUP(台帳シート!J154,[1]償却率!$B$4:$C$77,2,FALSE)*台帳シート!M154,0)))),0)),0,(IF(BP154=0,IF(F154="無形・ソフトウェア",IF(ROUNDDOWN(VLOOKUP(J154,[1]償却率!$B$4:$C$77,2,FALSE)*台帳シート!M154,0)&gt;=台帳シート!BO154,台帳シート!BO154-0,ROUNDDOWN(VLOOKUP(台帳シート!J154,[1]償却率!$B$4:$C$77,2,FALSE)*台帳シート!M154,0)),IF(H154="1：リース",IF(ROUNDDOWN(VLOOKUP(J154,[1]償却率!$B$4:$C$77,2,FALSE)*台帳シート!M154,0)&gt;=台帳シート!BO154,台帳シート!BO154-0,ROUNDDOWN(VLOOKUP(台帳シート!J154,[1]償却率!$B$4:$C$77,2,FALSE)*台帳シート!M154,0)),IF(ROUNDDOWN(VLOOKUP(J154,[1]償却率!$B$4:$C$77,2,FALSE)*台帳シート!M154,0)&gt;=台帳シート!BO154,台帳シート!BO154-1,ROUNDDOWN(VLOOKUP(台帳シート!J154,[1]償却率!$B$4:$C$77,2,FALSE)*台帳シート!M154,0)))),0)))</f>
        <v>0</v>
      </c>
      <c r="BS154" s="66">
        <f t="shared" si="47"/>
        <v>25909799</v>
      </c>
      <c r="BT154" s="75">
        <f t="shared" si="46"/>
        <v>1</v>
      </c>
      <c r="BU154" s="68"/>
    </row>
    <row r="155" spans="2:73" ht="35.1" customHeight="1" x14ac:dyDescent="0.15">
      <c r="B155" s="69" t="s">
        <v>460</v>
      </c>
      <c r="C155" s="55"/>
      <c r="D155" s="47" t="s">
        <v>458</v>
      </c>
      <c r="E155" s="48" t="s">
        <v>156</v>
      </c>
      <c r="F155" s="49" t="s">
        <v>341</v>
      </c>
      <c r="G155" s="50" t="s">
        <v>461</v>
      </c>
      <c r="H155" s="51" t="s">
        <v>80</v>
      </c>
      <c r="I155" s="50"/>
      <c r="J155" s="49">
        <v>5</v>
      </c>
      <c r="K155" s="120">
        <v>37686</v>
      </c>
      <c r="L155" s="51"/>
      <c r="M155" s="71">
        <v>8527365</v>
      </c>
      <c r="N155" s="77"/>
      <c r="O155" s="104">
        <v>43555</v>
      </c>
      <c r="P155" s="55"/>
      <c r="Q155" s="55"/>
      <c r="R155" s="55" t="str">
        <f t="shared" si="20"/>
        <v>-</v>
      </c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1" t="s">
        <v>81</v>
      </c>
      <c r="AI155" s="51"/>
      <c r="AJ155" s="51"/>
      <c r="AK155" s="51"/>
      <c r="AL155" s="51"/>
      <c r="AM155" s="51"/>
      <c r="AN155" s="51"/>
      <c r="AO155" s="51"/>
      <c r="AP155" s="51"/>
      <c r="AQ155" s="57">
        <v>1</v>
      </c>
      <c r="AR155" s="51" t="s">
        <v>351</v>
      </c>
      <c r="AS155" s="51"/>
      <c r="AT155" s="51"/>
      <c r="AU155" s="51"/>
      <c r="AV155" s="51" t="s">
        <v>100</v>
      </c>
      <c r="AW155" s="51"/>
      <c r="AX155" s="58" t="s">
        <v>86</v>
      </c>
      <c r="AY155" s="59"/>
      <c r="AZ155" s="60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72"/>
      <c r="BL155" s="73">
        <f t="shared" si="39"/>
        <v>15</v>
      </c>
      <c r="BM155" s="64">
        <f>+IF(ISERROR(ROUNDDOWN(VLOOKUP(J155,[1]償却率!$B$4:$C$82,2,FALSE)*台帳シート!M155,0)*台帳シート!BL155),0,ROUNDDOWN(VLOOKUP(台帳シート!J155,[1]償却率!$B$4:$C$82,2,FALSE)*台帳シート!M155,0)*台帳シート!BL155)</f>
        <v>25582095</v>
      </c>
      <c r="BN155" s="65">
        <f t="shared" si="40"/>
        <v>8527364</v>
      </c>
      <c r="BO155" s="74">
        <f t="shared" si="45"/>
        <v>1</v>
      </c>
      <c r="BP155" s="74">
        <f t="shared" si="41"/>
        <v>-1</v>
      </c>
      <c r="BQ155" s="65">
        <f t="shared" si="38"/>
        <v>-8527365</v>
      </c>
      <c r="BR155" s="65">
        <f>IF(ISERROR(IF(BP155=0,IF(F155="無形・ソフトウェア",IF(ROUNDDOWN(VLOOKUP(J155,[1]償却率!$B$4:$C$77,2,FALSE)*台帳シート!M155,0)&gt;=台帳シート!BO155,台帳シート!BO155-0,ROUNDDOWN(VLOOKUP(台帳シート!J155,[1]償却率!$B$4:$C$77,2,FALSE)*台帳シート!M155,0)),IF(H155="1：リース",IF(ROUNDDOWN(VLOOKUP(J155,[1]償却率!$B$4:$C$77,2,FALSE)*台帳シート!M155,0)&gt;=台帳シート!BO155,台帳シート!BO155-0,ROUNDDOWN(VLOOKUP(台帳シート!J155,[1]償却率!$B$4:$C$77,2,FALSE)*台帳シート!M155,0)),IF(ROUNDDOWN(VLOOKUP(J155,[1]償却率!$B$4:$C$77,2,FALSE)*台帳シート!M155,0)&gt;=台帳シート!BO155,台帳シート!BO155-1,ROUNDDOWN(VLOOKUP(台帳シート!J155,[1]償却率!$B$4:$C$77,2,FALSE)*台帳シート!M155,0)))),0)),0,(IF(BP155=0,IF(F155="無形・ソフトウェア",IF(ROUNDDOWN(VLOOKUP(J155,[1]償却率!$B$4:$C$77,2,FALSE)*台帳シート!M155,0)&gt;=台帳シート!BO155,台帳シート!BO155-0,ROUNDDOWN(VLOOKUP(台帳シート!J155,[1]償却率!$B$4:$C$77,2,FALSE)*台帳シート!M155,0)),IF(H155="1：リース",IF(ROUNDDOWN(VLOOKUP(J155,[1]償却率!$B$4:$C$77,2,FALSE)*台帳シート!M155,0)&gt;=台帳シート!BO155,台帳シート!BO155-0,ROUNDDOWN(VLOOKUP(台帳シート!J155,[1]償却率!$B$4:$C$77,2,FALSE)*台帳シート!M155,0)),IF(ROUNDDOWN(VLOOKUP(J155,[1]償却率!$B$4:$C$77,2,FALSE)*台帳シート!M155,0)&gt;=台帳シート!BO155,台帳シート!BO155-1,ROUNDDOWN(VLOOKUP(台帳シート!J155,[1]償却率!$B$4:$C$77,2,FALSE)*台帳シート!M155,0)))),0)))</f>
        <v>0</v>
      </c>
      <c r="BS155" s="66">
        <f>BN155+BQ155+BR155-BP155</f>
        <v>0</v>
      </c>
      <c r="BT155" s="75">
        <f t="shared" si="46"/>
        <v>0</v>
      </c>
      <c r="BU155" s="68"/>
    </row>
    <row r="156" spans="2:73" ht="35.1" customHeight="1" x14ac:dyDescent="0.15">
      <c r="B156" s="69" t="s">
        <v>462</v>
      </c>
      <c r="C156" s="55"/>
      <c r="D156" s="47" t="s">
        <v>458</v>
      </c>
      <c r="E156" s="48" t="s">
        <v>156</v>
      </c>
      <c r="F156" s="49" t="s">
        <v>341</v>
      </c>
      <c r="G156" s="50" t="s">
        <v>463</v>
      </c>
      <c r="H156" s="51" t="s">
        <v>80</v>
      </c>
      <c r="I156" s="50"/>
      <c r="J156" s="49">
        <v>5</v>
      </c>
      <c r="K156" s="120">
        <v>37057</v>
      </c>
      <c r="L156" s="51"/>
      <c r="M156" s="71">
        <v>1454670</v>
      </c>
      <c r="N156" s="77"/>
      <c r="O156" s="55"/>
      <c r="P156" s="55"/>
      <c r="Q156" s="55"/>
      <c r="R156" s="55" t="str">
        <f t="shared" ref="R156:R289" si="48">IF(BP156&gt;0,BP156,"-")</f>
        <v>-</v>
      </c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1" t="s">
        <v>81</v>
      </c>
      <c r="AI156" s="51"/>
      <c r="AJ156" s="51"/>
      <c r="AK156" s="51"/>
      <c r="AL156" s="51"/>
      <c r="AM156" s="51"/>
      <c r="AN156" s="51"/>
      <c r="AO156" s="51"/>
      <c r="AP156" s="51"/>
      <c r="AQ156" s="57">
        <v>1</v>
      </c>
      <c r="AR156" s="51" t="s">
        <v>351</v>
      </c>
      <c r="AS156" s="51"/>
      <c r="AT156" s="51"/>
      <c r="AU156" s="51"/>
      <c r="AV156" s="51" t="s">
        <v>100</v>
      </c>
      <c r="AW156" s="51"/>
      <c r="AX156" s="58" t="s">
        <v>86</v>
      </c>
      <c r="AY156" s="59"/>
      <c r="AZ156" s="60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72"/>
      <c r="BL156" s="73">
        <f t="shared" si="39"/>
        <v>16</v>
      </c>
      <c r="BM156" s="64">
        <f>+IF(ISERROR(ROUNDDOWN(VLOOKUP(J156,[1]償却率!$B$4:$C$82,2,FALSE)*台帳シート!M156,0)*台帳シート!BL156),0,ROUNDDOWN(VLOOKUP(台帳シート!J156,[1]償却率!$B$4:$C$82,2,FALSE)*台帳シート!M156,0)*台帳シート!BL156)</f>
        <v>4654944</v>
      </c>
      <c r="BN156" s="65">
        <f t="shared" si="40"/>
        <v>1454669</v>
      </c>
      <c r="BO156" s="74">
        <f t="shared" si="45"/>
        <v>1</v>
      </c>
      <c r="BP156" s="74">
        <f t="shared" si="41"/>
        <v>0</v>
      </c>
      <c r="BQ156" s="65">
        <f t="shared" si="38"/>
        <v>0</v>
      </c>
      <c r="BR156" s="65">
        <f>IF(ISERROR(IF(BP156=0,IF(F156="無形・ソフトウェア",IF(ROUNDDOWN(VLOOKUP(J156,[1]償却率!$B$4:$C$77,2,FALSE)*台帳シート!M156,0)&gt;=台帳シート!BO156,台帳シート!BO156-0,ROUNDDOWN(VLOOKUP(台帳シート!J156,[1]償却率!$B$4:$C$77,2,FALSE)*台帳シート!M156,0)),IF(H156="1：リース",IF(ROUNDDOWN(VLOOKUP(J156,[1]償却率!$B$4:$C$77,2,FALSE)*台帳シート!M156,0)&gt;=台帳シート!BO156,台帳シート!BO156-0,ROUNDDOWN(VLOOKUP(台帳シート!J156,[1]償却率!$B$4:$C$77,2,FALSE)*台帳シート!M156,0)),IF(ROUNDDOWN(VLOOKUP(J156,[1]償却率!$B$4:$C$77,2,FALSE)*台帳シート!M156,0)&gt;=台帳シート!BO156,台帳シート!BO156-1,ROUNDDOWN(VLOOKUP(台帳シート!J156,[1]償却率!$B$4:$C$77,2,FALSE)*台帳シート!M156,0)))),0)),0,(IF(BP156=0,IF(F156="無形・ソフトウェア",IF(ROUNDDOWN(VLOOKUP(J156,[1]償却率!$B$4:$C$77,2,FALSE)*台帳シート!M156,0)&gt;=台帳シート!BO156,台帳シート!BO156-0,ROUNDDOWN(VLOOKUP(台帳シート!J156,[1]償却率!$B$4:$C$77,2,FALSE)*台帳シート!M156,0)),IF(H156="1：リース",IF(ROUNDDOWN(VLOOKUP(J156,[1]償却率!$B$4:$C$77,2,FALSE)*台帳シート!M156,0)&gt;=台帳シート!BO156,台帳シート!BO156-0,ROUNDDOWN(VLOOKUP(台帳シート!J156,[1]償却率!$B$4:$C$77,2,FALSE)*台帳シート!M156,0)),IF(ROUNDDOWN(VLOOKUP(J156,[1]償却率!$B$4:$C$77,2,FALSE)*台帳シート!M156,0)&gt;=台帳シート!BO156,台帳シート!BO156-1,ROUNDDOWN(VLOOKUP(台帳シート!J156,[1]償却率!$B$4:$C$77,2,FALSE)*台帳シート!M156,0)))),0)))</f>
        <v>0</v>
      </c>
      <c r="BS156" s="66">
        <f t="shared" ref="BS156:BS160" si="49">BN156+BQ156+BR156-BP156</f>
        <v>1454669</v>
      </c>
      <c r="BT156" s="75">
        <f t="shared" si="46"/>
        <v>1</v>
      </c>
      <c r="BU156" s="68"/>
    </row>
    <row r="157" spans="2:73" ht="35.1" customHeight="1" x14ac:dyDescent="0.15">
      <c r="B157" s="69" t="s">
        <v>464</v>
      </c>
      <c r="C157" s="55"/>
      <c r="D157" s="47" t="s">
        <v>458</v>
      </c>
      <c r="E157" s="48" t="s">
        <v>156</v>
      </c>
      <c r="F157" s="49" t="s">
        <v>341</v>
      </c>
      <c r="G157" s="50" t="s">
        <v>465</v>
      </c>
      <c r="H157" s="51" t="s">
        <v>80</v>
      </c>
      <c r="I157" s="50"/>
      <c r="J157" s="49">
        <v>5</v>
      </c>
      <c r="K157" s="120">
        <v>36235</v>
      </c>
      <c r="L157" s="51"/>
      <c r="M157" s="71">
        <v>11791500</v>
      </c>
      <c r="N157" s="77"/>
      <c r="O157" s="104"/>
      <c r="P157" s="55"/>
      <c r="Q157" s="55"/>
      <c r="R157" s="55" t="str">
        <f t="shared" si="48"/>
        <v>-</v>
      </c>
      <c r="S157" s="55"/>
      <c r="T157" s="55"/>
      <c r="U157" s="55"/>
      <c r="V157" s="55"/>
      <c r="W157" s="55"/>
      <c r="X157" s="55"/>
      <c r="Y157" s="55" t="str">
        <f t="shared" ref="Y157:Y271" si="50">IF(BP157&lt;0,BP157,"-")</f>
        <v>-</v>
      </c>
      <c r="Z157" s="55"/>
      <c r="AA157" s="55"/>
      <c r="AB157" s="55"/>
      <c r="AC157" s="55"/>
      <c r="AD157" s="55"/>
      <c r="AE157" s="55"/>
      <c r="AF157" s="55"/>
      <c r="AG157" s="55"/>
      <c r="AH157" s="51" t="s">
        <v>81</v>
      </c>
      <c r="AI157" s="51"/>
      <c r="AJ157" s="51"/>
      <c r="AK157" s="51"/>
      <c r="AL157" s="51"/>
      <c r="AM157" s="51"/>
      <c r="AN157" s="51"/>
      <c r="AO157" s="51"/>
      <c r="AP157" s="51"/>
      <c r="AQ157" s="57">
        <v>1</v>
      </c>
      <c r="AR157" s="51" t="s">
        <v>351</v>
      </c>
      <c r="AS157" s="51"/>
      <c r="AT157" s="51"/>
      <c r="AU157" s="51"/>
      <c r="AV157" s="51" t="s">
        <v>100</v>
      </c>
      <c r="AW157" s="51"/>
      <c r="AX157" s="58" t="s">
        <v>86</v>
      </c>
      <c r="AY157" s="59"/>
      <c r="AZ157" s="60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72"/>
      <c r="BL157" s="73">
        <f t="shared" si="39"/>
        <v>19</v>
      </c>
      <c r="BM157" s="64">
        <f>+IF(ISERROR(ROUNDDOWN(VLOOKUP(J157,[1]償却率!$B$4:$C$82,2,FALSE)*台帳シート!M157,0)*台帳シート!BL157),0,ROUNDDOWN(VLOOKUP(台帳シート!J157,[1]償却率!$B$4:$C$82,2,FALSE)*台帳シート!M157,0)*台帳シート!BL157)</f>
        <v>44807700</v>
      </c>
      <c r="BN157" s="65">
        <f t="shared" si="40"/>
        <v>11791499</v>
      </c>
      <c r="BO157" s="74">
        <f t="shared" si="45"/>
        <v>1</v>
      </c>
      <c r="BP157" s="74">
        <f t="shared" si="41"/>
        <v>0</v>
      </c>
      <c r="BQ157" s="65">
        <f t="shared" si="38"/>
        <v>0</v>
      </c>
      <c r="BR157" s="65">
        <f>IF(ISERROR(IF(BP157=0,IF(F157="無形・ソフトウェア",IF(ROUNDDOWN(VLOOKUP(J157,[1]償却率!$B$4:$C$77,2,FALSE)*台帳シート!M157,0)&gt;=台帳シート!BO157,台帳シート!BO157-0,ROUNDDOWN(VLOOKUP(台帳シート!J157,[1]償却率!$B$4:$C$77,2,FALSE)*台帳シート!M157,0)),IF(H157="1：リース",IF(ROUNDDOWN(VLOOKUP(J157,[1]償却率!$B$4:$C$77,2,FALSE)*台帳シート!M157,0)&gt;=台帳シート!BO157,台帳シート!BO157-0,ROUNDDOWN(VLOOKUP(台帳シート!J157,[1]償却率!$B$4:$C$77,2,FALSE)*台帳シート!M157,0)),IF(ROUNDDOWN(VLOOKUP(J157,[1]償却率!$B$4:$C$77,2,FALSE)*台帳シート!M157,0)&gt;=台帳シート!BO157,台帳シート!BO157-1,ROUNDDOWN(VLOOKUP(台帳シート!J157,[1]償却率!$B$4:$C$77,2,FALSE)*台帳シート!M157,0)))),0)),0,(IF(BP157=0,IF(F157="無形・ソフトウェア",IF(ROUNDDOWN(VLOOKUP(J157,[1]償却率!$B$4:$C$77,2,FALSE)*台帳シート!M157,0)&gt;=台帳シート!BO157,台帳シート!BO157-0,ROUNDDOWN(VLOOKUP(台帳シート!J157,[1]償却率!$B$4:$C$77,2,FALSE)*台帳シート!M157,0)),IF(H157="1：リース",IF(ROUNDDOWN(VLOOKUP(J157,[1]償却率!$B$4:$C$77,2,FALSE)*台帳シート!M157,0)&gt;=台帳シート!BO157,台帳シート!BO157-0,ROUNDDOWN(VLOOKUP(台帳シート!J157,[1]償却率!$B$4:$C$77,2,FALSE)*台帳シート!M157,0)),IF(ROUNDDOWN(VLOOKUP(J157,[1]償却率!$B$4:$C$77,2,FALSE)*台帳シート!M157,0)&gt;=台帳シート!BO157,台帳シート!BO157-1,ROUNDDOWN(VLOOKUP(台帳シート!J157,[1]償却率!$B$4:$C$77,2,FALSE)*台帳シート!M157,0)))),0)))</f>
        <v>0</v>
      </c>
      <c r="BS157" s="66">
        <f t="shared" si="49"/>
        <v>11791499</v>
      </c>
      <c r="BT157" s="75">
        <f t="shared" si="46"/>
        <v>1</v>
      </c>
      <c r="BU157" s="68"/>
    </row>
    <row r="158" spans="2:73" ht="35.1" customHeight="1" x14ac:dyDescent="0.15">
      <c r="B158" s="69" t="s">
        <v>466</v>
      </c>
      <c r="C158" s="55"/>
      <c r="D158" s="47" t="s">
        <v>458</v>
      </c>
      <c r="E158" s="48" t="s">
        <v>156</v>
      </c>
      <c r="F158" s="49" t="s">
        <v>341</v>
      </c>
      <c r="G158" s="50" t="s">
        <v>467</v>
      </c>
      <c r="H158" s="51" t="s">
        <v>80</v>
      </c>
      <c r="I158" s="50"/>
      <c r="J158" s="49">
        <v>5</v>
      </c>
      <c r="K158" s="120">
        <v>38006</v>
      </c>
      <c r="L158" s="51"/>
      <c r="M158" s="71">
        <v>24853500</v>
      </c>
      <c r="N158" s="77"/>
      <c r="O158" s="55"/>
      <c r="P158" s="55"/>
      <c r="Q158" s="55"/>
      <c r="R158" s="55" t="str">
        <f t="shared" si="48"/>
        <v>-</v>
      </c>
      <c r="S158" s="55"/>
      <c r="T158" s="55"/>
      <c r="U158" s="55"/>
      <c r="V158" s="55"/>
      <c r="W158" s="55"/>
      <c r="X158" s="55"/>
      <c r="Y158" s="55" t="str">
        <f t="shared" si="50"/>
        <v>-</v>
      </c>
      <c r="Z158" s="55"/>
      <c r="AA158" s="55"/>
      <c r="AB158" s="55"/>
      <c r="AC158" s="55"/>
      <c r="AD158" s="55"/>
      <c r="AE158" s="55"/>
      <c r="AF158" s="55"/>
      <c r="AG158" s="55"/>
      <c r="AH158" s="51" t="s">
        <v>81</v>
      </c>
      <c r="AI158" s="51"/>
      <c r="AJ158" s="51"/>
      <c r="AK158" s="51"/>
      <c r="AL158" s="51"/>
      <c r="AM158" s="51"/>
      <c r="AN158" s="51"/>
      <c r="AO158" s="51"/>
      <c r="AP158" s="51"/>
      <c r="AQ158" s="57">
        <v>1</v>
      </c>
      <c r="AR158" s="51" t="s">
        <v>351</v>
      </c>
      <c r="AS158" s="51"/>
      <c r="AT158" s="51"/>
      <c r="AU158" s="51"/>
      <c r="AV158" s="51" t="s">
        <v>100</v>
      </c>
      <c r="AW158" s="51"/>
      <c r="AX158" s="58" t="s">
        <v>86</v>
      </c>
      <c r="AY158" s="59"/>
      <c r="AZ158" s="60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72"/>
      <c r="BL158" s="73">
        <f t="shared" si="39"/>
        <v>14</v>
      </c>
      <c r="BM158" s="64">
        <f>+IF(ISERROR(ROUNDDOWN(VLOOKUP(J158,[1]償却率!$B$4:$C$82,2,FALSE)*台帳シート!M158,0)*台帳シート!BL158),0,ROUNDDOWN(VLOOKUP(台帳シート!J158,[1]償却率!$B$4:$C$82,2,FALSE)*台帳シート!M158,0)*台帳シート!BL158)</f>
        <v>69589800</v>
      </c>
      <c r="BN158" s="65">
        <f t="shared" si="40"/>
        <v>24853499</v>
      </c>
      <c r="BO158" s="74">
        <f t="shared" si="45"/>
        <v>1</v>
      </c>
      <c r="BP158" s="74">
        <f t="shared" si="41"/>
        <v>0</v>
      </c>
      <c r="BQ158" s="65">
        <f t="shared" si="38"/>
        <v>0</v>
      </c>
      <c r="BR158" s="65">
        <f>IF(ISERROR(IF(BP158=0,IF(F158="無形・ソフトウェア",IF(ROUNDDOWN(VLOOKUP(J158,[1]償却率!$B$4:$C$77,2,FALSE)*台帳シート!M158,0)&gt;=台帳シート!BO158,台帳シート!BO158-0,ROUNDDOWN(VLOOKUP(台帳シート!J158,[1]償却率!$B$4:$C$77,2,FALSE)*台帳シート!M158,0)),IF(H158="1：リース",IF(ROUNDDOWN(VLOOKUP(J158,[1]償却率!$B$4:$C$77,2,FALSE)*台帳シート!M158,0)&gt;=台帳シート!BO158,台帳シート!BO158-0,ROUNDDOWN(VLOOKUP(台帳シート!J158,[1]償却率!$B$4:$C$77,2,FALSE)*台帳シート!M158,0)),IF(ROUNDDOWN(VLOOKUP(J158,[1]償却率!$B$4:$C$77,2,FALSE)*台帳シート!M158,0)&gt;=台帳シート!BO158,台帳シート!BO158-1,ROUNDDOWN(VLOOKUP(台帳シート!J158,[1]償却率!$B$4:$C$77,2,FALSE)*台帳シート!M158,0)))),0)),0,(IF(BP158=0,IF(F158="無形・ソフトウェア",IF(ROUNDDOWN(VLOOKUP(J158,[1]償却率!$B$4:$C$77,2,FALSE)*台帳シート!M158,0)&gt;=台帳シート!BO158,台帳シート!BO158-0,ROUNDDOWN(VLOOKUP(台帳シート!J158,[1]償却率!$B$4:$C$77,2,FALSE)*台帳シート!M158,0)),IF(H158="1：リース",IF(ROUNDDOWN(VLOOKUP(J158,[1]償却率!$B$4:$C$77,2,FALSE)*台帳シート!M158,0)&gt;=台帳シート!BO158,台帳シート!BO158-0,ROUNDDOWN(VLOOKUP(台帳シート!J158,[1]償却率!$B$4:$C$77,2,FALSE)*台帳シート!M158,0)),IF(ROUNDDOWN(VLOOKUP(J158,[1]償却率!$B$4:$C$77,2,FALSE)*台帳シート!M158,0)&gt;=台帳シート!BO158,台帳シート!BO158-1,ROUNDDOWN(VLOOKUP(台帳シート!J158,[1]償却率!$B$4:$C$77,2,FALSE)*台帳シート!M158,0)))),0)))</f>
        <v>0</v>
      </c>
      <c r="BS158" s="66">
        <f t="shared" si="49"/>
        <v>24853499</v>
      </c>
      <c r="BT158" s="75">
        <f t="shared" si="46"/>
        <v>1</v>
      </c>
      <c r="BU158" s="68"/>
    </row>
    <row r="159" spans="2:73" ht="35.1" customHeight="1" x14ac:dyDescent="0.15">
      <c r="B159" s="69" t="s">
        <v>468</v>
      </c>
      <c r="C159" s="55"/>
      <c r="D159" s="47" t="s">
        <v>458</v>
      </c>
      <c r="E159" s="48" t="s">
        <v>156</v>
      </c>
      <c r="F159" s="49" t="s">
        <v>341</v>
      </c>
      <c r="G159" s="50" t="s">
        <v>469</v>
      </c>
      <c r="H159" s="51" t="s">
        <v>80</v>
      </c>
      <c r="I159" s="50"/>
      <c r="J159" s="49">
        <v>5</v>
      </c>
      <c r="K159" s="120">
        <v>37684</v>
      </c>
      <c r="L159" s="51"/>
      <c r="M159" s="71">
        <v>98280000</v>
      </c>
      <c r="N159" s="77"/>
      <c r="O159" s="104"/>
      <c r="P159" s="55"/>
      <c r="Q159" s="55"/>
      <c r="R159" s="55" t="str">
        <f t="shared" si="48"/>
        <v>-</v>
      </c>
      <c r="S159" s="55"/>
      <c r="T159" s="55"/>
      <c r="U159" s="55"/>
      <c r="V159" s="55"/>
      <c r="W159" s="55"/>
      <c r="X159" s="55"/>
      <c r="Y159" s="55" t="str">
        <f t="shared" si="50"/>
        <v>-</v>
      </c>
      <c r="Z159" s="55"/>
      <c r="AA159" s="55"/>
      <c r="AB159" s="55"/>
      <c r="AC159" s="55"/>
      <c r="AD159" s="55"/>
      <c r="AE159" s="55"/>
      <c r="AF159" s="55"/>
      <c r="AG159" s="55"/>
      <c r="AH159" s="51" t="s">
        <v>81</v>
      </c>
      <c r="AI159" s="51"/>
      <c r="AJ159" s="51"/>
      <c r="AK159" s="51"/>
      <c r="AL159" s="51"/>
      <c r="AM159" s="51"/>
      <c r="AN159" s="51"/>
      <c r="AO159" s="51"/>
      <c r="AP159" s="51"/>
      <c r="AQ159" s="57">
        <v>1</v>
      </c>
      <c r="AR159" s="51" t="s">
        <v>351</v>
      </c>
      <c r="AS159" s="51"/>
      <c r="AT159" s="51"/>
      <c r="AU159" s="51"/>
      <c r="AV159" s="51" t="s">
        <v>100</v>
      </c>
      <c r="AW159" s="51"/>
      <c r="AX159" s="58" t="s">
        <v>86</v>
      </c>
      <c r="AY159" s="59"/>
      <c r="AZ159" s="60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72"/>
      <c r="BL159" s="73">
        <f>+IF($BM$2&lt;K159,0,DATEDIF(K159,$BM$2,"Y"))</f>
        <v>15</v>
      </c>
      <c r="BM159" s="64">
        <f>+IF(ISERROR(ROUNDDOWN(VLOOKUP(J159,[1]償却率!$B$4:$C$82,2,FALSE)*台帳シート!M159,0)*台帳シート!BL159),0,ROUNDDOWN(VLOOKUP(台帳シート!J159,[1]償却率!$B$4:$C$82,2,FALSE)*台帳シート!M159,0)*台帳シート!BL159)</f>
        <v>294840000</v>
      </c>
      <c r="BN159" s="65">
        <f>IF(BM159=0,0,IF(F159="無形・ソフトウェア",IF(M159-BM159&gt;0,BM159,M159-0),IF(H159="1：リース",IF(M159-BM159&gt;0,BM159,M159-0),IF(M159-BM159&gt;1,BM159,M159-1))))</f>
        <v>98279999</v>
      </c>
      <c r="BO159" s="74">
        <f t="shared" si="45"/>
        <v>1</v>
      </c>
      <c r="BP159" s="74">
        <f>+IF($BM$2&lt;K159,M159,IF(O159&lt;&gt;"",-(M159-BN159),0))</f>
        <v>0</v>
      </c>
      <c r="BQ159" s="65">
        <f t="shared" si="38"/>
        <v>0</v>
      </c>
      <c r="BR159" s="65">
        <f>IF(ISERROR(IF(BP159=0,IF(F159="無形・ソフトウェア",IF(ROUNDDOWN(VLOOKUP(J159,[1]償却率!$B$4:$C$77,2,FALSE)*台帳シート!M159,0)&gt;=台帳シート!BO159,台帳シート!BO159-0,ROUNDDOWN(VLOOKUP(台帳シート!J159,[1]償却率!$B$4:$C$77,2,FALSE)*台帳シート!M159,0)),IF(H159="1：リース",IF(ROUNDDOWN(VLOOKUP(J159,[1]償却率!$B$4:$C$77,2,FALSE)*台帳シート!M159,0)&gt;=台帳シート!BO159,台帳シート!BO159-0,ROUNDDOWN(VLOOKUP(台帳シート!J159,[1]償却率!$B$4:$C$77,2,FALSE)*台帳シート!M159,0)),IF(ROUNDDOWN(VLOOKUP(J159,[1]償却率!$B$4:$C$77,2,FALSE)*台帳シート!M159,0)&gt;=台帳シート!BO159,台帳シート!BO159-1,ROUNDDOWN(VLOOKUP(台帳シート!J159,[1]償却率!$B$4:$C$77,2,FALSE)*台帳シート!M159,0)))),0)),0,(IF(BP159=0,IF(F159="無形・ソフトウェア",IF(ROUNDDOWN(VLOOKUP(J159,[1]償却率!$B$4:$C$77,2,FALSE)*台帳シート!M159,0)&gt;=台帳シート!BO159,台帳シート!BO159-0,ROUNDDOWN(VLOOKUP(台帳シート!J159,[1]償却率!$B$4:$C$77,2,FALSE)*台帳シート!M159,0)),IF(H159="1：リース",IF(ROUNDDOWN(VLOOKUP(J159,[1]償却率!$B$4:$C$77,2,FALSE)*台帳シート!M159,0)&gt;=台帳シート!BO159,台帳シート!BO159-0,ROUNDDOWN(VLOOKUP(台帳シート!J159,[1]償却率!$B$4:$C$77,2,FALSE)*台帳シート!M159,0)),IF(ROUNDDOWN(VLOOKUP(J159,[1]償却率!$B$4:$C$77,2,FALSE)*台帳シート!M159,0)&gt;=台帳シート!BO159,台帳シート!BO159-1,ROUNDDOWN(VLOOKUP(台帳シート!J159,[1]償却率!$B$4:$C$77,2,FALSE)*台帳シート!M159,0)))),0)))</f>
        <v>0</v>
      </c>
      <c r="BS159" s="66">
        <f t="shared" si="49"/>
        <v>98279999</v>
      </c>
      <c r="BT159" s="75">
        <f t="shared" si="46"/>
        <v>1</v>
      </c>
      <c r="BU159" s="68"/>
    </row>
    <row r="160" spans="2:73" ht="35.1" customHeight="1" x14ac:dyDescent="0.15">
      <c r="B160" s="69" t="s">
        <v>470</v>
      </c>
      <c r="C160" s="55"/>
      <c r="D160" s="47" t="s">
        <v>427</v>
      </c>
      <c r="E160" s="48" t="s">
        <v>156</v>
      </c>
      <c r="F160" s="49" t="s">
        <v>341</v>
      </c>
      <c r="G160" s="50" t="s">
        <v>471</v>
      </c>
      <c r="H160" s="51" t="s">
        <v>80</v>
      </c>
      <c r="I160" s="50"/>
      <c r="J160" s="49">
        <v>5</v>
      </c>
      <c r="K160" s="120">
        <v>37323</v>
      </c>
      <c r="L160" s="51"/>
      <c r="M160" s="71">
        <v>8450000</v>
      </c>
      <c r="N160" s="77"/>
      <c r="O160" s="104">
        <v>43555</v>
      </c>
      <c r="P160" s="55"/>
      <c r="Q160" s="55"/>
      <c r="R160" s="55" t="str">
        <f t="shared" si="48"/>
        <v>-</v>
      </c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1" t="s">
        <v>81</v>
      </c>
      <c r="AI160" s="51"/>
      <c r="AJ160" s="51"/>
      <c r="AK160" s="51"/>
      <c r="AL160" s="51"/>
      <c r="AM160" s="51"/>
      <c r="AN160" s="51"/>
      <c r="AO160" s="51"/>
      <c r="AP160" s="51"/>
      <c r="AQ160" s="57">
        <v>1</v>
      </c>
      <c r="AR160" s="51" t="s">
        <v>351</v>
      </c>
      <c r="AS160" s="51"/>
      <c r="AT160" s="51"/>
      <c r="AU160" s="51"/>
      <c r="AV160" s="51" t="s">
        <v>100</v>
      </c>
      <c r="AW160" s="51"/>
      <c r="AX160" s="58" t="s">
        <v>86</v>
      </c>
      <c r="AY160" s="59"/>
      <c r="AZ160" s="60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72"/>
      <c r="BL160" s="73">
        <f t="shared" ref="BL160:BL223" si="51">+IF($BM$2&lt;K160,0,DATEDIF(K160,$BM$2,"Y"))</f>
        <v>16</v>
      </c>
      <c r="BM160" s="64">
        <f>+IF(ISERROR(ROUNDDOWN(VLOOKUP(J160,[1]償却率!$B$4:$C$82,2,FALSE)*台帳シート!M160,0)*台帳シート!BL160),0,ROUNDDOWN(VLOOKUP(台帳シート!J160,[1]償却率!$B$4:$C$82,2,FALSE)*台帳シート!M160,0)*台帳シート!BL160)</f>
        <v>27040000</v>
      </c>
      <c r="BN160" s="65">
        <f t="shared" ref="BN160:BN223" si="52">IF(BM160=0,0,IF(F160="無形・ソフトウェア",IF(M160-BM160&gt;0,BM160,M160-0),IF(H160="1：リース",IF(M160-BM160&gt;0,BM160,M160-0),IF(M160-BM160&gt;1,BM160,M160-1))))</f>
        <v>8449999</v>
      </c>
      <c r="BO160" s="74">
        <f t="shared" si="45"/>
        <v>1</v>
      </c>
      <c r="BP160" s="74">
        <f t="shared" ref="BP160:BP223" si="53">+IF($BM$2&lt;K160,M160,IF(O160&lt;&gt;"",-(M160-BN160),0))</f>
        <v>-1</v>
      </c>
      <c r="BQ160" s="65">
        <f t="shared" si="38"/>
        <v>-8450000</v>
      </c>
      <c r="BR160" s="65">
        <f>IF(ISERROR(IF(BP160=0,IF(F160="無形・ソフトウェア",IF(ROUNDDOWN(VLOOKUP(J160,[1]償却率!$B$4:$C$77,2,FALSE)*台帳シート!M160,0)&gt;=台帳シート!BO160,台帳シート!BO160-0,ROUNDDOWN(VLOOKUP(台帳シート!J160,[1]償却率!$B$4:$C$77,2,FALSE)*台帳シート!M160,0)),IF(H160="1：リース",IF(ROUNDDOWN(VLOOKUP(J160,[1]償却率!$B$4:$C$77,2,FALSE)*台帳シート!M160,0)&gt;=台帳シート!BO160,台帳シート!BO160-0,ROUNDDOWN(VLOOKUP(台帳シート!J160,[1]償却率!$B$4:$C$77,2,FALSE)*台帳シート!M160,0)),IF(ROUNDDOWN(VLOOKUP(J160,[1]償却率!$B$4:$C$77,2,FALSE)*台帳シート!M160,0)&gt;=台帳シート!BO160,台帳シート!BO160-1,ROUNDDOWN(VLOOKUP(台帳シート!J160,[1]償却率!$B$4:$C$77,2,FALSE)*台帳シート!M160,0)))),0)),0,(IF(BP160=0,IF(F160="無形・ソフトウェア",IF(ROUNDDOWN(VLOOKUP(J160,[1]償却率!$B$4:$C$77,2,FALSE)*台帳シート!M160,0)&gt;=台帳シート!BO160,台帳シート!BO160-0,ROUNDDOWN(VLOOKUP(台帳シート!J160,[1]償却率!$B$4:$C$77,2,FALSE)*台帳シート!M160,0)),IF(H160="1：リース",IF(ROUNDDOWN(VLOOKUP(J160,[1]償却率!$B$4:$C$77,2,FALSE)*台帳シート!M160,0)&gt;=台帳シート!BO160,台帳シート!BO160-0,ROUNDDOWN(VLOOKUP(台帳シート!J160,[1]償却率!$B$4:$C$77,2,FALSE)*台帳シート!M160,0)),IF(ROUNDDOWN(VLOOKUP(J160,[1]償却率!$B$4:$C$77,2,FALSE)*台帳シート!M160,0)&gt;=台帳シート!BO160,台帳シート!BO160-1,ROUNDDOWN(VLOOKUP(台帳シート!J160,[1]償却率!$B$4:$C$77,2,FALSE)*台帳シート!M160,0)))),0)))</f>
        <v>0</v>
      </c>
      <c r="BS160" s="66">
        <f t="shared" si="49"/>
        <v>0</v>
      </c>
      <c r="BT160" s="75">
        <f t="shared" si="46"/>
        <v>0</v>
      </c>
      <c r="BU160" s="68"/>
    </row>
    <row r="161" spans="2:73" ht="35.1" customHeight="1" x14ac:dyDescent="0.15">
      <c r="B161" s="69" t="s">
        <v>472</v>
      </c>
      <c r="C161" s="55"/>
      <c r="D161" s="47" t="s">
        <v>411</v>
      </c>
      <c r="E161" s="48" t="s">
        <v>156</v>
      </c>
      <c r="F161" s="49" t="s">
        <v>341</v>
      </c>
      <c r="G161" s="50" t="s">
        <v>473</v>
      </c>
      <c r="H161" s="51" t="s">
        <v>80</v>
      </c>
      <c r="I161" s="50"/>
      <c r="J161" s="49">
        <v>5</v>
      </c>
      <c r="K161" s="120">
        <v>37692</v>
      </c>
      <c r="L161" s="51"/>
      <c r="M161" s="71">
        <v>24675000</v>
      </c>
      <c r="N161" s="77"/>
      <c r="O161" s="55"/>
      <c r="P161" s="55"/>
      <c r="Q161" s="55"/>
      <c r="R161" s="55" t="str">
        <f t="shared" si="48"/>
        <v>-</v>
      </c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1" t="s">
        <v>81</v>
      </c>
      <c r="AI161" s="51"/>
      <c r="AJ161" s="51"/>
      <c r="AK161" s="51"/>
      <c r="AL161" s="51"/>
      <c r="AM161" s="51"/>
      <c r="AN161" s="51"/>
      <c r="AO161" s="51"/>
      <c r="AP161" s="51"/>
      <c r="AQ161" s="57">
        <v>1</v>
      </c>
      <c r="AR161" s="51" t="s">
        <v>351</v>
      </c>
      <c r="AS161" s="51"/>
      <c r="AT161" s="51"/>
      <c r="AU161" s="51"/>
      <c r="AV161" s="51" t="s">
        <v>100</v>
      </c>
      <c r="AW161" s="51"/>
      <c r="AX161" s="58" t="s">
        <v>86</v>
      </c>
      <c r="AY161" s="59"/>
      <c r="AZ161" s="60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72"/>
      <c r="BL161" s="73">
        <f t="shared" si="51"/>
        <v>15</v>
      </c>
      <c r="BM161" s="64">
        <f>+IF(ISERROR(ROUNDDOWN(VLOOKUP(J161,[1]償却率!$B$4:$C$82,2,FALSE)*台帳シート!M161,0)*台帳シート!BL161),0,ROUNDDOWN(VLOOKUP(台帳シート!J161,[1]償却率!$B$4:$C$82,2,FALSE)*台帳シート!M161,0)*台帳シート!BL161)</f>
        <v>74025000</v>
      </c>
      <c r="BN161" s="65">
        <f t="shared" si="52"/>
        <v>24674999</v>
      </c>
      <c r="BO161" s="74">
        <f t="shared" si="45"/>
        <v>1</v>
      </c>
      <c r="BP161" s="74">
        <f t="shared" si="53"/>
        <v>0</v>
      </c>
      <c r="BQ161" s="65">
        <f t="shared" si="38"/>
        <v>0</v>
      </c>
      <c r="BR161" s="65">
        <f>IF(ISERROR(IF(BP161=0,IF(F161="無形・ソフトウェア",IF(ROUNDDOWN(VLOOKUP(J161,[1]償却率!$B$4:$C$77,2,FALSE)*台帳シート!M161,0)&gt;=台帳シート!BO161,台帳シート!BO161-0,ROUNDDOWN(VLOOKUP(台帳シート!J161,[1]償却率!$B$4:$C$77,2,FALSE)*台帳シート!M161,0)),IF(H161="1：リース",IF(ROUNDDOWN(VLOOKUP(J161,[1]償却率!$B$4:$C$77,2,FALSE)*台帳シート!M161,0)&gt;=台帳シート!BO161,台帳シート!BO161-0,ROUNDDOWN(VLOOKUP(台帳シート!J161,[1]償却率!$B$4:$C$77,2,FALSE)*台帳シート!M161,0)),IF(ROUNDDOWN(VLOOKUP(J161,[1]償却率!$B$4:$C$77,2,FALSE)*台帳シート!M161,0)&gt;=台帳シート!BO161,台帳シート!BO161-1,ROUNDDOWN(VLOOKUP(台帳シート!J161,[1]償却率!$B$4:$C$77,2,FALSE)*台帳シート!M161,0)))),0)),0,(IF(BP161=0,IF(F161="無形・ソフトウェア",IF(ROUNDDOWN(VLOOKUP(J161,[1]償却率!$B$4:$C$77,2,FALSE)*台帳シート!M161,0)&gt;=台帳シート!BO161,台帳シート!BO161-0,ROUNDDOWN(VLOOKUP(台帳シート!J161,[1]償却率!$B$4:$C$77,2,FALSE)*台帳シート!M161,0)),IF(H161="1：リース",IF(ROUNDDOWN(VLOOKUP(J161,[1]償却率!$B$4:$C$77,2,FALSE)*台帳シート!M161,0)&gt;=台帳シート!BO161,台帳シート!BO161-0,ROUNDDOWN(VLOOKUP(台帳シート!J161,[1]償却率!$B$4:$C$77,2,FALSE)*台帳シート!M161,0)),IF(ROUNDDOWN(VLOOKUP(J161,[1]償却率!$B$4:$C$77,2,FALSE)*台帳シート!M161,0)&gt;=台帳シート!BO161,台帳シート!BO161-1,ROUNDDOWN(VLOOKUP(台帳シート!J161,[1]償却率!$B$4:$C$77,2,FALSE)*台帳シート!M161,0)))),0)))</f>
        <v>0</v>
      </c>
      <c r="BS161" s="66">
        <f t="shared" si="47"/>
        <v>24674999</v>
      </c>
      <c r="BT161" s="75">
        <f t="shared" si="46"/>
        <v>1</v>
      </c>
      <c r="BU161" s="68"/>
    </row>
    <row r="162" spans="2:73" ht="35.1" customHeight="1" x14ac:dyDescent="0.15">
      <c r="B162" s="69" t="s">
        <v>474</v>
      </c>
      <c r="C162" s="55"/>
      <c r="D162" s="47" t="s">
        <v>475</v>
      </c>
      <c r="E162" s="48" t="s">
        <v>156</v>
      </c>
      <c r="F162" s="49" t="s">
        <v>341</v>
      </c>
      <c r="G162" s="50" t="s">
        <v>476</v>
      </c>
      <c r="H162" s="51" t="s">
        <v>80</v>
      </c>
      <c r="I162" s="50"/>
      <c r="J162" s="49">
        <v>5</v>
      </c>
      <c r="K162" s="120">
        <v>38442</v>
      </c>
      <c r="L162" s="51"/>
      <c r="M162" s="71">
        <v>24748500</v>
      </c>
      <c r="N162" s="77"/>
      <c r="O162" s="55"/>
      <c r="P162" s="55"/>
      <c r="Q162" s="55"/>
      <c r="R162" s="55" t="str">
        <f t="shared" si="48"/>
        <v>-</v>
      </c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1" t="s">
        <v>81</v>
      </c>
      <c r="AI162" s="51"/>
      <c r="AJ162" s="51"/>
      <c r="AK162" s="51"/>
      <c r="AL162" s="51"/>
      <c r="AM162" s="51"/>
      <c r="AN162" s="51"/>
      <c r="AO162" s="51"/>
      <c r="AP162" s="51"/>
      <c r="AQ162" s="57">
        <v>1</v>
      </c>
      <c r="AR162" s="51" t="s">
        <v>351</v>
      </c>
      <c r="AS162" s="51"/>
      <c r="AT162" s="51"/>
      <c r="AU162" s="51"/>
      <c r="AV162" s="51" t="s">
        <v>100</v>
      </c>
      <c r="AW162" s="51"/>
      <c r="AX162" s="58" t="s">
        <v>86</v>
      </c>
      <c r="AY162" s="59"/>
      <c r="AZ162" s="60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72"/>
      <c r="BL162" s="73">
        <f t="shared" si="51"/>
        <v>13</v>
      </c>
      <c r="BM162" s="64">
        <f>+IF(ISERROR(ROUNDDOWN(VLOOKUP(J162,[1]償却率!$B$4:$C$82,2,FALSE)*台帳シート!M162,0)*台帳シート!BL162),0,ROUNDDOWN(VLOOKUP(台帳シート!J162,[1]償却率!$B$4:$C$82,2,FALSE)*台帳シート!M162,0)*台帳シート!BL162)</f>
        <v>64346100</v>
      </c>
      <c r="BN162" s="65">
        <f t="shared" si="52"/>
        <v>24748499</v>
      </c>
      <c r="BO162" s="74">
        <f t="shared" si="45"/>
        <v>1</v>
      </c>
      <c r="BP162" s="74">
        <f t="shared" si="53"/>
        <v>0</v>
      </c>
      <c r="BQ162" s="65">
        <f t="shared" si="38"/>
        <v>0</v>
      </c>
      <c r="BR162" s="65">
        <f>IF(ISERROR(IF(BP162=0,IF(F162="無形・ソフトウェア",IF(ROUNDDOWN(VLOOKUP(J162,[1]償却率!$B$4:$C$77,2,FALSE)*台帳シート!M162,0)&gt;=台帳シート!BO162,台帳シート!BO162-0,ROUNDDOWN(VLOOKUP(台帳シート!J162,[1]償却率!$B$4:$C$77,2,FALSE)*台帳シート!M162,0)),IF(H162="1：リース",IF(ROUNDDOWN(VLOOKUP(J162,[1]償却率!$B$4:$C$77,2,FALSE)*台帳シート!M162,0)&gt;=台帳シート!BO162,台帳シート!BO162-0,ROUNDDOWN(VLOOKUP(台帳シート!J162,[1]償却率!$B$4:$C$77,2,FALSE)*台帳シート!M162,0)),IF(ROUNDDOWN(VLOOKUP(J162,[1]償却率!$B$4:$C$77,2,FALSE)*台帳シート!M162,0)&gt;=台帳シート!BO162,台帳シート!BO162-1,ROUNDDOWN(VLOOKUP(台帳シート!J162,[1]償却率!$B$4:$C$77,2,FALSE)*台帳シート!M162,0)))),0)),0,(IF(BP162=0,IF(F162="無形・ソフトウェア",IF(ROUNDDOWN(VLOOKUP(J162,[1]償却率!$B$4:$C$77,2,FALSE)*台帳シート!M162,0)&gt;=台帳シート!BO162,台帳シート!BO162-0,ROUNDDOWN(VLOOKUP(台帳シート!J162,[1]償却率!$B$4:$C$77,2,FALSE)*台帳シート!M162,0)),IF(H162="1：リース",IF(ROUNDDOWN(VLOOKUP(J162,[1]償却率!$B$4:$C$77,2,FALSE)*台帳シート!M162,0)&gt;=台帳シート!BO162,台帳シート!BO162-0,ROUNDDOWN(VLOOKUP(台帳シート!J162,[1]償却率!$B$4:$C$77,2,FALSE)*台帳シート!M162,0)),IF(ROUNDDOWN(VLOOKUP(J162,[1]償却率!$B$4:$C$77,2,FALSE)*台帳シート!M162,0)&gt;=台帳シート!BO162,台帳シート!BO162-1,ROUNDDOWN(VLOOKUP(台帳シート!J162,[1]償却率!$B$4:$C$77,2,FALSE)*台帳シート!M162,0)))),0)))</f>
        <v>0</v>
      </c>
      <c r="BS162" s="66">
        <f t="shared" si="47"/>
        <v>24748499</v>
      </c>
      <c r="BT162" s="75">
        <f t="shared" si="46"/>
        <v>1</v>
      </c>
      <c r="BU162" s="68"/>
    </row>
    <row r="163" spans="2:73" ht="35.1" customHeight="1" x14ac:dyDescent="0.15">
      <c r="B163" s="69" t="s">
        <v>477</v>
      </c>
      <c r="C163" s="55"/>
      <c r="D163" s="47" t="s">
        <v>478</v>
      </c>
      <c r="E163" s="48" t="s">
        <v>156</v>
      </c>
      <c r="F163" s="49" t="s">
        <v>341</v>
      </c>
      <c r="G163" s="50" t="s">
        <v>479</v>
      </c>
      <c r="H163" s="51" t="s">
        <v>80</v>
      </c>
      <c r="I163" s="50"/>
      <c r="J163" s="49">
        <v>5</v>
      </c>
      <c r="K163" s="120">
        <v>40501</v>
      </c>
      <c r="L163" s="51"/>
      <c r="M163" s="71">
        <v>27804000</v>
      </c>
      <c r="N163" s="77"/>
      <c r="O163" s="55"/>
      <c r="P163" s="55"/>
      <c r="Q163" s="55"/>
      <c r="R163" s="55" t="str">
        <f t="shared" si="48"/>
        <v>-</v>
      </c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1" t="s">
        <v>81</v>
      </c>
      <c r="AI163" s="51"/>
      <c r="AJ163" s="51"/>
      <c r="AK163" s="51"/>
      <c r="AL163" s="51"/>
      <c r="AM163" s="51"/>
      <c r="AN163" s="51"/>
      <c r="AO163" s="51"/>
      <c r="AP163" s="51"/>
      <c r="AQ163" s="57">
        <v>1</v>
      </c>
      <c r="AR163" s="51" t="s">
        <v>351</v>
      </c>
      <c r="AS163" s="51"/>
      <c r="AT163" s="51"/>
      <c r="AU163" s="51"/>
      <c r="AV163" s="51" t="s">
        <v>100</v>
      </c>
      <c r="AW163" s="51"/>
      <c r="AX163" s="58" t="s">
        <v>86</v>
      </c>
      <c r="AY163" s="59"/>
      <c r="AZ163" s="60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72"/>
      <c r="BL163" s="73">
        <f t="shared" si="51"/>
        <v>7</v>
      </c>
      <c r="BM163" s="64">
        <f>+IF(ISERROR(ROUNDDOWN(VLOOKUP(J163,[1]償却率!$B$4:$C$82,2,FALSE)*台帳シート!M163,0)*台帳シート!BL163),0,ROUNDDOWN(VLOOKUP(台帳シート!J163,[1]償却率!$B$4:$C$82,2,FALSE)*台帳シート!M163,0)*台帳シート!BL163)</f>
        <v>38925600</v>
      </c>
      <c r="BN163" s="65">
        <f t="shared" si="52"/>
        <v>27803999</v>
      </c>
      <c r="BO163" s="74">
        <f t="shared" si="45"/>
        <v>1</v>
      </c>
      <c r="BP163" s="74">
        <f t="shared" si="53"/>
        <v>0</v>
      </c>
      <c r="BQ163" s="65">
        <f t="shared" si="38"/>
        <v>0</v>
      </c>
      <c r="BR163" s="65">
        <f>IF(ISERROR(IF(BP163=0,IF(F163="無形・ソフトウェア",IF(ROUNDDOWN(VLOOKUP(J163,[1]償却率!$B$4:$C$77,2,FALSE)*台帳シート!M163,0)&gt;=台帳シート!BO163,台帳シート!BO163-0,ROUNDDOWN(VLOOKUP(台帳シート!J163,[1]償却率!$B$4:$C$77,2,FALSE)*台帳シート!M163,0)),IF(H163="1：リース",IF(ROUNDDOWN(VLOOKUP(J163,[1]償却率!$B$4:$C$77,2,FALSE)*台帳シート!M163,0)&gt;=台帳シート!BO163,台帳シート!BO163-0,ROUNDDOWN(VLOOKUP(台帳シート!J163,[1]償却率!$B$4:$C$77,2,FALSE)*台帳シート!M163,0)),IF(ROUNDDOWN(VLOOKUP(J163,[1]償却率!$B$4:$C$77,2,FALSE)*台帳シート!M163,0)&gt;=台帳シート!BO163,台帳シート!BO163-1,ROUNDDOWN(VLOOKUP(台帳シート!J163,[1]償却率!$B$4:$C$77,2,FALSE)*台帳シート!M163,0)))),0)),0,(IF(BP163=0,IF(F163="無形・ソフトウェア",IF(ROUNDDOWN(VLOOKUP(J163,[1]償却率!$B$4:$C$77,2,FALSE)*台帳シート!M163,0)&gt;=台帳シート!BO163,台帳シート!BO163-0,ROUNDDOWN(VLOOKUP(台帳シート!J163,[1]償却率!$B$4:$C$77,2,FALSE)*台帳シート!M163,0)),IF(H163="1：リース",IF(ROUNDDOWN(VLOOKUP(J163,[1]償却率!$B$4:$C$77,2,FALSE)*台帳シート!M163,0)&gt;=台帳シート!BO163,台帳シート!BO163-0,ROUNDDOWN(VLOOKUP(台帳シート!J163,[1]償却率!$B$4:$C$77,2,FALSE)*台帳シート!M163,0)),IF(ROUNDDOWN(VLOOKUP(J163,[1]償却率!$B$4:$C$77,2,FALSE)*台帳シート!M163,0)&gt;=台帳シート!BO163,台帳シート!BO163-1,ROUNDDOWN(VLOOKUP(台帳シート!J163,[1]償却率!$B$4:$C$77,2,FALSE)*台帳シート!M163,0)))),0)))</f>
        <v>0</v>
      </c>
      <c r="BS163" s="66">
        <f t="shared" si="47"/>
        <v>27803999</v>
      </c>
      <c r="BT163" s="75">
        <f t="shared" si="46"/>
        <v>1</v>
      </c>
      <c r="BU163" s="68"/>
    </row>
    <row r="164" spans="2:73" ht="35.1" customHeight="1" x14ac:dyDescent="0.15">
      <c r="B164" s="69" t="s">
        <v>480</v>
      </c>
      <c r="C164" s="55"/>
      <c r="D164" s="47" t="s">
        <v>481</v>
      </c>
      <c r="E164" s="48" t="s">
        <v>156</v>
      </c>
      <c r="F164" s="49" t="s">
        <v>341</v>
      </c>
      <c r="G164" s="50" t="s">
        <v>482</v>
      </c>
      <c r="H164" s="51" t="s">
        <v>80</v>
      </c>
      <c r="I164" s="50"/>
      <c r="J164" s="49">
        <v>5</v>
      </c>
      <c r="K164" s="120">
        <v>38316</v>
      </c>
      <c r="L164" s="51"/>
      <c r="M164" s="71">
        <v>28350000</v>
      </c>
      <c r="N164" s="77"/>
      <c r="O164" s="55"/>
      <c r="P164" s="55"/>
      <c r="Q164" s="55"/>
      <c r="R164" s="55" t="str">
        <f t="shared" si="48"/>
        <v>-</v>
      </c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1" t="s">
        <v>81</v>
      </c>
      <c r="AI164" s="51"/>
      <c r="AJ164" s="51"/>
      <c r="AK164" s="51"/>
      <c r="AL164" s="51"/>
      <c r="AM164" s="51"/>
      <c r="AN164" s="51"/>
      <c r="AO164" s="51"/>
      <c r="AP164" s="51"/>
      <c r="AQ164" s="57">
        <v>1</v>
      </c>
      <c r="AR164" s="51" t="s">
        <v>351</v>
      </c>
      <c r="AS164" s="51"/>
      <c r="AT164" s="51"/>
      <c r="AU164" s="51"/>
      <c r="AV164" s="51" t="s">
        <v>100</v>
      </c>
      <c r="AW164" s="51"/>
      <c r="AX164" s="58" t="s">
        <v>86</v>
      </c>
      <c r="AY164" s="59"/>
      <c r="AZ164" s="60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72"/>
      <c r="BL164" s="73">
        <f t="shared" si="51"/>
        <v>13</v>
      </c>
      <c r="BM164" s="64">
        <f>+IF(ISERROR(ROUNDDOWN(VLOOKUP(J164,[1]償却率!$B$4:$C$82,2,FALSE)*台帳シート!M164,0)*台帳シート!BL164),0,ROUNDDOWN(VLOOKUP(台帳シート!J164,[1]償却率!$B$4:$C$82,2,FALSE)*台帳シート!M164,0)*台帳シート!BL164)</f>
        <v>73710000</v>
      </c>
      <c r="BN164" s="65">
        <f t="shared" si="52"/>
        <v>28349999</v>
      </c>
      <c r="BO164" s="74">
        <f t="shared" si="45"/>
        <v>1</v>
      </c>
      <c r="BP164" s="74">
        <f t="shared" si="53"/>
        <v>0</v>
      </c>
      <c r="BQ164" s="65">
        <f t="shared" si="38"/>
        <v>0</v>
      </c>
      <c r="BR164" s="65">
        <f>IF(ISERROR(IF(BP164=0,IF(F164="無形・ソフトウェア",IF(ROUNDDOWN(VLOOKUP(J164,[1]償却率!$B$4:$C$77,2,FALSE)*台帳シート!M164,0)&gt;=台帳シート!BO164,台帳シート!BO164-0,ROUNDDOWN(VLOOKUP(台帳シート!J164,[1]償却率!$B$4:$C$77,2,FALSE)*台帳シート!M164,0)),IF(H164="1：リース",IF(ROUNDDOWN(VLOOKUP(J164,[1]償却率!$B$4:$C$77,2,FALSE)*台帳シート!M164,0)&gt;=台帳シート!BO164,台帳シート!BO164-0,ROUNDDOWN(VLOOKUP(台帳シート!J164,[1]償却率!$B$4:$C$77,2,FALSE)*台帳シート!M164,0)),IF(ROUNDDOWN(VLOOKUP(J164,[1]償却率!$B$4:$C$77,2,FALSE)*台帳シート!M164,0)&gt;=台帳シート!BO164,台帳シート!BO164-1,ROUNDDOWN(VLOOKUP(台帳シート!J164,[1]償却率!$B$4:$C$77,2,FALSE)*台帳シート!M164,0)))),0)),0,(IF(BP164=0,IF(F164="無形・ソフトウェア",IF(ROUNDDOWN(VLOOKUP(J164,[1]償却率!$B$4:$C$77,2,FALSE)*台帳シート!M164,0)&gt;=台帳シート!BO164,台帳シート!BO164-0,ROUNDDOWN(VLOOKUP(台帳シート!J164,[1]償却率!$B$4:$C$77,2,FALSE)*台帳シート!M164,0)),IF(H164="1：リース",IF(ROUNDDOWN(VLOOKUP(J164,[1]償却率!$B$4:$C$77,2,FALSE)*台帳シート!M164,0)&gt;=台帳シート!BO164,台帳シート!BO164-0,ROUNDDOWN(VLOOKUP(台帳シート!J164,[1]償却率!$B$4:$C$77,2,FALSE)*台帳シート!M164,0)),IF(ROUNDDOWN(VLOOKUP(J164,[1]償却率!$B$4:$C$77,2,FALSE)*台帳シート!M164,0)&gt;=台帳シート!BO164,台帳シート!BO164-1,ROUNDDOWN(VLOOKUP(台帳シート!J164,[1]償却率!$B$4:$C$77,2,FALSE)*台帳シート!M164,0)))),0)))</f>
        <v>0</v>
      </c>
      <c r="BS164" s="66">
        <f t="shared" si="47"/>
        <v>28349999</v>
      </c>
      <c r="BT164" s="75">
        <f t="shared" si="46"/>
        <v>1</v>
      </c>
      <c r="BU164" s="68"/>
    </row>
    <row r="165" spans="2:73" ht="35.1" customHeight="1" x14ac:dyDescent="0.15">
      <c r="B165" s="69" t="s">
        <v>483</v>
      </c>
      <c r="C165" s="55"/>
      <c r="D165" s="47" t="s">
        <v>484</v>
      </c>
      <c r="E165" s="48" t="s">
        <v>156</v>
      </c>
      <c r="F165" s="49" t="s">
        <v>341</v>
      </c>
      <c r="G165" s="50" t="s">
        <v>485</v>
      </c>
      <c r="H165" s="51" t="s">
        <v>80</v>
      </c>
      <c r="I165" s="50"/>
      <c r="J165" s="49">
        <v>5</v>
      </c>
      <c r="K165" s="120">
        <v>39049</v>
      </c>
      <c r="L165" s="51"/>
      <c r="M165" s="71">
        <v>29295000</v>
      </c>
      <c r="N165" s="77"/>
      <c r="O165" s="104"/>
      <c r="P165" s="55"/>
      <c r="Q165" s="55"/>
      <c r="R165" s="55" t="str">
        <f t="shared" si="48"/>
        <v>-</v>
      </c>
      <c r="S165" s="55"/>
      <c r="T165" s="55"/>
      <c r="U165" s="55"/>
      <c r="V165" s="55"/>
      <c r="W165" s="55"/>
      <c r="X165" s="55"/>
      <c r="Y165" s="55" t="str">
        <f t="shared" ref="Y165:Y167" si="54">IF(BP165&lt;0,BP165,"-")</f>
        <v>-</v>
      </c>
      <c r="Z165" s="55"/>
      <c r="AA165" s="55"/>
      <c r="AB165" s="55"/>
      <c r="AC165" s="55"/>
      <c r="AD165" s="55"/>
      <c r="AE165" s="55"/>
      <c r="AF165" s="55"/>
      <c r="AG165" s="55"/>
      <c r="AH165" s="51" t="s">
        <v>81</v>
      </c>
      <c r="AI165" s="51"/>
      <c r="AJ165" s="51"/>
      <c r="AK165" s="51"/>
      <c r="AL165" s="51"/>
      <c r="AM165" s="51"/>
      <c r="AN165" s="51"/>
      <c r="AO165" s="51"/>
      <c r="AP165" s="51"/>
      <c r="AQ165" s="57">
        <v>1</v>
      </c>
      <c r="AR165" s="51" t="s">
        <v>351</v>
      </c>
      <c r="AS165" s="51"/>
      <c r="AT165" s="51"/>
      <c r="AU165" s="51"/>
      <c r="AV165" s="51" t="s">
        <v>100</v>
      </c>
      <c r="AW165" s="51"/>
      <c r="AX165" s="58" t="s">
        <v>86</v>
      </c>
      <c r="AY165" s="59"/>
      <c r="AZ165" s="60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72"/>
      <c r="BL165" s="73">
        <f t="shared" si="51"/>
        <v>11</v>
      </c>
      <c r="BM165" s="64">
        <f>+IF(ISERROR(ROUNDDOWN(VLOOKUP(J165,[1]償却率!$B$4:$C$82,2,FALSE)*台帳シート!M165,0)*台帳シート!BL165),0,ROUNDDOWN(VLOOKUP(台帳シート!J165,[1]償却率!$B$4:$C$82,2,FALSE)*台帳シート!M165,0)*台帳シート!BL165)</f>
        <v>64449000</v>
      </c>
      <c r="BN165" s="65">
        <f t="shared" si="52"/>
        <v>29294999</v>
      </c>
      <c r="BO165" s="74">
        <f t="shared" si="45"/>
        <v>1</v>
      </c>
      <c r="BP165" s="74">
        <f t="shared" si="53"/>
        <v>0</v>
      </c>
      <c r="BQ165" s="65">
        <f t="shared" si="38"/>
        <v>0</v>
      </c>
      <c r="BR165" s="65">
        <f>IF(ISERROR(IF(BP165=0,IF(F165="無形・ソフトウェア",IF(ROUNDDOWN(VLOOKUP(J165,[1]償却率!$B$4:$C$77,2,FALSE)*台帳シート!M165,0)&gt;=台帳シート!BO165,台帳シート!BO165-0,ROUNDDOWN(VLOOKUP(台帳シート!J165,[1]償却率!$B$4:$C$77,2,FALSE)*台帳シート!M165,0)),IF(H165="1：リース",IF(ROUNDDOWN(VLOOKUP(J165,[1]償却率!$B$4:$C$77,2,FALSE)*台帳シート!M165,0)&gt;=台帳シート!BO165,台帳シート!BO165-0,ROUNDDOWN(VLOOKUP(台帳シート!J165,[1]償却率!$B$4:$C$77,2,FALSE)*台帳シート!M165,0)),IF(ROUNDDOWN(VLOOKUP(J165,[1]償却率!$B$4:$C$77,2,FALSE)*台帳シート!M165,0)&gt;=台帳シート!BO165,台帳シート!BO165-1,ROUNDDOWN(VLOOKUP(台帳シート!J165,[1]償却率!$B$4:$C$77,2,FALSE)*台帳シート!M165,0)))),0)),0,(IF(BP165=0,IF(F165="無形・ソフトウェア",IF(ROUNDDOWN(VLOOKUP(J165,[1]償却率!$B$4:$C$77,2,FALSE)*台帳シート!M165,0)&gt;=台帳シート!BO165,台帳シート!BO165-0,ROUNDDOWN(VLOOKUP(台帳シート!J165,[1]償却率!$B$4:$C$77,2,FALSE)*台帳シート!M165,0)),IF(H165="1：リース",IF(ROUNDDOWN(VLOOKUP(J165,[1]償却率!$B$4:$C$77,2,FALSE)*台帳シート!M165,0)&gt;=台帳シート!BO165,台帳シート!BO165-0,ROUNDDOWN(VLOOKUP(台帳シート!J165,[1]償却率!$B$4:$C$77,2,FALSE)*台帳シート!M165,0)),IF(ROUNDDOWN(VLOOKUP(J165,[1]償却率!$B$4:$C$77,2,FALSE)*台帳シート!M165,0)&gt;=台帳シート!BO165,台帳シート!BO165-1,ROUNDDOWN(VLOOKUP(台帳シート!J165,[1]償却率!$B$4:$C$77,2,FALSE)*台帳シート!M165,0)))),0)))</f>
        <v>0</v>
      </c>
      <c r="BS165" s="66">
        <f t="shared" si="47"/>
        <v>29294999</v>
      </c>
      <c r="BT165" s="75">
        <f t="shared" si="46"/>
        <v>1</v>
      </c>
      <c r="BU165" s="68"/>
    </row>
    <row r="166" spans="2:73" ht="35.1" customHeight="1" x14ac:dyDescent="0.15">
      <c r="B166" s="69" t="s">
        <v>486</v>
      </c>
      <c r="C166" s="55"/>
      <c r="D166" s="47" t="s">
        <v>407</v>
      </c>
      <c r="E166" s="48" t="s">
        <v>156</v>
      </c>
      <c r="F166" s="49" t="s">
        <v>341</v>
      </c>
      <c r="G166" s="50" t="s">
        <v>487</v>
      </c>
      <c r="H166" s="51" t="s">
        <v>80</v>
      </c>
      <c r="I166" s="50"/>
      <c r="J166" s="49">
        <v>5</v>
      </c>
      <c r="K166" s="120">
        <v>39276</v>
      </c>
      <c r="L166" s="51"/>
      <c r="M166" s="71">
        <v>911261</v>
      </c>
      <c r="N166" s="77"/>
      <c r="O166" s="55"/>
      <c r="P166" s="55"/>
      <c r="Q166" s="55"/>
      <c r="R166" s="55" t="str">
        <f t="shared" si="48"/>
        <v>-</v>
      </c>
      <c r="S166" s="55"/>
      <c r="T166" s="55"/>
      <c r="U166" s="55"/>
      <c r="V166" s="55"/>
      <c r="W166" s="55"/>
      <c r="X166" s="55"/>
      <c r="Y166" s="55" t="str">
        <f t="shared" si="54"/>
        <v>-</v>
      </c>
      <c r="Z166" s="55"/>
      <c r="AA166" s="55"/>
      <c r="AB166" s="55"/>
      <c r="AC166" s="55"/>
      <c r="AD166" s="55"/>
      <c r="AE166" s="55"/>
      <c r="AF166" s="55"/>
      <c r="AG166" s="55"/>
      <c r="AH166" s="51" t="s">
        <v>81</v>
      </c>
      <c r="AI166" s="51"/>
      <c r="AJ166" s="51"/>
      <c r="AK166" s="51"/>
      <c r="AL166" s="51"/>
      <c r="AM166" s="51"/>
      <c r="AN166" s="51"/>
      <c r="AO166" s="51"/>
      <c r="AP166" s="51"/>
      <c r="AQ166" s="57">
        <v>1</v>
      </c>
      <c r="AR166" s="51" t="s">
        <v>351</v>
      </c>
      <c r="AS166" s="51"/>
      <c r="AT166" s="51"/>
      <c r="AU166" s="51"/>
      <c r="AV166" s="51" t="s">
        <v>100</v>
      </c>
      <c r="AW166" s="51"/>
      <c r="AX166" s="58" t="s">
        <v>86</v>
      </c>
      <c r="AY166" s="59"/>
      <c r="AZ166" s="60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72"/>
      <c r="BL166" s="73">
        <f t="shared" si="51"/>
        <v>10</v>
      </c>
      <c r="BM166" s="64">
        <f>+IF(ISERROR(ROUNDDOWN(VLOOKUP(J166,[1]償却率!$B$4:$C$82,2,FALSE)*台帳シート!M166,0)*台帳シート!BL166),0,ROUNDDOWN(VLOOKUP(台帳シート!J166,[1]償却率!$B$4:$C$82,2,FALSE)*台帳シート!M166,0)*台帳シート!BL166)</f>
        <v>1822520</v>
      </c>
      <c r="BN166" s="65">
        <f t="shared" si="52"/>
        <v>911260</v>
      </c>
      <c r="BO166" s="74">
        <f t="shared" si="45"/>
        <v>1</v>
      </c>
      <c r="BP166" s="74">
        <f t="shared" si="53"/>
        <v>0</v>
      </c>
      <c r="BQ166" s="65">
        <f t="shared" si="38"/>
        <v>0</v>
      </c>
      <c r="BR166" s="65">
        <f>IF(ISERROR(IF(BP166=0,IF(F166="無形・ソフトウェア",IF(ROUNDDOWN(VLOOKUP(J166,[1]償却率!$B$4:$C$77,2,FALSE)*台帳シート!M166,0)&gt;=台帳シート!BO166,台帳シート!BO166-0,ROUNDDOWN(VLOOKUP(台帳シート!J166,[1]償却率!$B$4:$C$77,2,FALSE)*台帳シート!M166,0)),IF(H166="1：リース",IF(ROUNDDOWN(VLOOKUP(J166,[1]償却率!$B$4:$C$77,2,FALSE)*台帳シート!M166,0)&gt;=台帳シート!BO166,台帳シート!BO166-0,ROUNDDOWN(VLOOKUP(台帳シート!J166,[1]償却率!$B$4:$C$77,2,FALSE)*台帳シート!M166,0)),IF(ROUNDDOWN(VLOOKUP(J166,[1]償却率!$B$4:$C$77,2,FALSE)*台帳シート!M166,0)&gt;=台帳シート!BO166,台帳シート!BO166-1,ROUNDDOWN(VLOOKUP(台帳シート!J166,[1]償却率!$B$4:$C$77,2,FALSE)*台帳シート!M166,0)))),0)),0,(IF(BP166=0,IF(F166="無形・ソフトウェア",IF(ROUNDDOWN(VLOOKUP(J166,[1]償却率!$B$4:$C$77,2,FALSE)*台帳シート!M166,0)&gt;=台帳シート!BO166,台帳シート!BO166-0,ROUNDDOWN(VLOOKUP(台帳シート!J166,[1]償却率!$B$4:$C$77,2,FALSE)*台帳シート!M166,0)),IF(H166="1：リース",IF(ROUNDDOWN(VLOOKUP(J166,[1]償却率!$B$4:$C$77,2,FALSE)*台帳シート!M166,0)&gt;=台帳シート!BO166,台帳シート!BO166-0,ROUNDDOWN(VLOOKUP(台帳シート!J166,[1]償却率!$B$4:$C$77,2,FALSE)*台帳シート!M166,0)),IF(ROUNDDOWN(VLOOKUP(J166,[1]償却率!$B$4:$C$77,2,FALSE)*台帳シート!M166,0)&gt;=台帳シート!BO166,台帳シート!BO166-1,ROUNDDOWN(VLOOKUP(台帳シート!J166,[1]償却率!$B$4:$C$77,2,FALSE)*台帳シート!M166,0)))),0)))</f>
        <v>0</v>
      </c>
      <c r="BS166" s="66">
        <f t="shared" si="47"/>
        <v>911260</v>
      </c>
      <c r="BT166" s="75">
        <f t="shared" si="46"/>
        <v>1</v>
      </c>
      <c r="BU166" s="68"/>
    </row>
    <row r="167" spans="2:73" ht="35.1" customHeight="1" x14ac:dyDescent="0.15">
      <c r="B167" s="69" t="s">
        <v>488</v>
      </c>
      <c r="C167" s="55"/>
      <c r="D167" s="47" t="s">
        <v>407</v>
      </c>
      <c r="E167" s="48" t="s">
        <v>156</v>
      </c>
      <c r="F167" s="49" t="s">
        <v>341</v>
      </c>
      <c r="G167" s="50" t="s">
        <v>489</v>
      </c>
      <c r="H167" s="51" t="s">
        <v>80</v>
      </c>
      <c r="I167" s="50"/>
      <c r="J167" s="49">
        <v>5</v>
      </c>
      <c r="K167" s="120">
        <v>39792</v>
      </c>
      <c r="L167" s="51"/>
      <c r="M167" s="71">
        <v>871000</v>
      </c>
      <c r="N167" s="77"/>
      <c r="O167" s="104"/>
      <c r="P167" s="55"/>
      <c r="Q167" s="55"/>
      <c r="R167" s="55" t="str">
        <f t="shared" si="48"/>
        <v>-</v>
      </c>
      <c r="S167" s="55"/>
      <c r="T167" s="55"/>
      <c r="U167" s="55"/>
      <c r="V167" s="55"/>
      <c r="W167" s="55"/>
      <c r="X167" s="55"/>
      <c r="Y167" s="55" t="str">
        <f t="shared" si="54"/>
        <v>-</v>
      </c>
      <c r="Z167" s="55"/>
      <c r="AA167" s="55"/>
      <c r="AB167" s="55"/>
      <c r="AC167" s="55"/>
      <c r="AD167" s="55"/>
      <c r="AE167" s="55"/>
      <c r="AF167" s="55"/>
      <c r="AG167" s="55"/>
      <c r="AH167" s="51" t="s">
        <v>81</v>
      </c>
      <c r="AI167" s="51"/>
      <c r="AJ167" s="51"/>
      <c r="AK167" s="51"/>
      <c r="AL167" s="51"/>
      <c r="AM167" s="51"/>
      <c r="AN167" s="51"/>
      <c r="AO167" s="51"/>
      <c r="AP167" s="51"/>
      <c r="AQ167" s="57">
        <v>1</v>
      </c>
      <c r="AR167" s="51" t="s">
        <v>351</v>
      </c>
      <c r="AS167" s="51"/>
      <c r="AT167" s="51"/>
      <c r="AU167" s="51"/>
      <c r="AV167" s="51" t="s">
        <v>100</v>
      </c>
      <c r="AW167" s="51"/>
      <c r="AX167" s="58" t="s">
        <v>86</v>
      </c>
      <c r="AY167" s="59"/>
      <c r="AZ167" s="60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72"/>
      <c r="BL167" s="73">
        <f t="shared" si="51"/>
        <v>9</v>
      </c>
      <c r="BM167" s="64">
        <f>+IF(ISERROR(ROUNDDOWN(VLOOKUP(J167,[1]償却率!$B$4:$C$82,2,FALSE)*台帳シート!M167,0)*台帳シート!BL167),0,ROUNDDOWN(VLOOKUP(台帳シート!J167,[1]償却率!$B$4:$C$82,2,FALSE)*台帳シート!M167,0)*台帳シート!BL167)</f>
        <v>1567800</v>
      </c>
      <c r="BN167" s="65">
        <f t="shared" si="52"/>
        <v>870999</v>
      </c>
      <c r="BO167" s="74">
        <f t="shared" si="45"/>
        <v>1</v>
      </c>
      <c r="BP167" s="74">
        <f t="shared" si="53"/>
        <v>0</v>
      </c>
      <c r="BQ167" s="65">
        <f t="shared" si="38"/>
        <v>0</v>
      </c>
      <c r="BR167" s="65">
        <f>IF(ISERROR(IF(BP167=0,IF(F167="無形・ソフトウェア",IF(ROUNDDOWN(VLOOKUP(J167,[1]償却率!$B$4:$C$77,2,FALSE)*台帳シート!M167,0)&gt;=台帳シート!BO167,台帳シート!BO167-0,ROUNDDOWN(VLOOKUP(台帳シート!J167,[1]償却率!$B$4:$C$77,2,FALSE)*台帳シート!M167,0)),IF(H167="1：リース",IF(ROUNDDOWN(VLOOKUP(J167,[1]償却率!$B$4:$C$77,2,FALSE)*台帳シート!M167,0)&gt;=台帳シート!BO167,台帳シート!BO167-0,ROUNDDOWN(VLOOKUP(台帳シート!J167,[1]償却率!$B$4:$C$77,2,FALSE)*台帳シート!M167,0)),IF(ROUNDDOWN(VLOOKUP(J167,[1]償却率!$B$4:$C$77,2,FALSE)*台帳シート!M167,0)&gt;=台帳シート!BO167,台帳シート!BO167-1,ROUNDDOWN(VLOOKUP(台帳シート!J167,[1]償却率!$B$4:$C$77,2,FALSE)*台帳シート!M167,0)))),0)),0,(IF(BP167=0,IF(F167="無形・ソフトウェア",IF(ROUNDDOWN(VLOOKUP(J167,[1]償却率!$B$4:$C$77,2,FALSE)*台帳シート!M167,0)&gt;=台帳シート!BO167,台帳シート!BO167-0,ROUNDDOWN(VLOOKUP(台帳シート!J167,[1]償却率!$B$4:$C$77,2,FALSE)*台帳シート!M167,0)),IF(H167="1：リース",IF(ROUNDDOWN(VLOOKUP(J167,[1]償却率!$B$4:$C$77,2,FALSE)*台帳シート!M167,0)&gt;=台帳シート!BO167,台帳シート!BO167-0,ROUNDDOWN(VLOOKUP(台帳シート!J167,[1]償却率!$B$4:$C$77,2,FALSE)*台帳シート!M167,0)),IF(ROUNDDOWN(VLOOKUP(J167,[1]償却率!$B$4:$C$77,2,FALSE)*台帳シート!M167,0)&gt;=台帳シート!BO167,台帳シート!BO167-1,ROUNDDOWN(VLOOKUP(台帳シート!J167,[1]償却率!$B$4:$C$77,2,FALSE)*台帳シート!M167,0)))),0)))</f>
        <v>0</v>
      </c>
      <c r="BS167" s="66">
        <f t="shared" si="47"/>
        <v>870999</v>
      </c>
      <c r="BT167" s="75">
        <f t="shared" si="46"/>
        <v>1</v>
      </c>
      <c r="BU167" s="68"/>
    </row>
    <row r="168" spans="2:73" ht="35.1" customHeight="1" x14ac:dyDescent="0.15">
      <c r="B168" s="69" t="s">
        <v>490</v>
      </c>
      <c r="C168" s="55"/>
      <c r="D168" s="47" t="s">
        <v>491</v>
      </c>
      <c r="E168" s="48" t="s">
        <v>156</v>
      </c>
      <c r="F168" s="49" t="s">
        <v>341</v>
      </c>
      <c r="G168" s="50" t="s">
        <v>492</v>
      </c>
      <c r="H168" s="51" t="s">
        <v>80</v>
      </c>
      <c r="I168" s="50"/>
      <c r="J168" s="49">
        <v>5</v>
      </c>
      <c r="K168" s="120">
        <v>38316</v>
      </c>
      <c r="L168" s="51"/>
      <c r="M168" s="71">
        <v>28350000</v>
      </c>
      <c r="N168" s="77"/>
      <c r="O168" s="55"/>
      <c r="P168" s="55"/>
      <c r="Q168" s="55"/>
      <c r="R168" s="55" t="str">
        <f t="shared" si="48"/>
        <v>-</v>
      </c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1" t="s">
        <v>81</v>
      </c>
      <c r="AI168" s="51"/>
      <c r="AJ168" s="51"/>
      <c r="AK168" s="51"/>
      <c r="AL168" s="51"/>
      <c r="AM168" s="51"/>
      <c r="AN168" s="51"/>
      <c r="AO168" s="51"/>
      <c r="AP168" s="51"/>
      <c r="AQ168" s="57">
        <v>1</v>
      </c>
      <c r="AR168" s="51" t="s">
        <v>351</v>
      </c>
      <c r="AS168" s="51"/>
      <c r="AT168" s="51"/>
      <c r="AU168" s="51"/>
      <c r="AV168" s="51" t="s">
        <v>100</v>
      </c>
      <c r="AW168" s="51"/>
      <c r="AX168" s="58" t="s">
        <v>86</v>
      </c>
      <c r="AY168" s="59"/>
      <c r="AZ168" s="60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72"/>
      <c r="BL168" s="73">
        <f t="shared" si="51"/>
        <v>13</v>
      </c>
      <c r="BM168" s="64">
        <f>+IF(ISERROR(ROUNDDOWN(VLOOKUP(J168,[1]償却率!$B$4:$C$82,2,FALSE)*台帳シート!M168,0)*台帳シート!BL168),0,ROUNDDOWN(VLOOKUP(台帳シート!J168,[1]償却率!$B$4:$C$82,2,FALSE)*台帳シート!M168,0)*台帳シート!BL168)</f>
        <v>73710000</v>
      </c>
      <c r="BN168" s="65">
        <f t="shared" si="52"/>
        <v>28349999</v>
      </c>
      <c r="BO168" s="74">
        <f t="shared" si="45"/>
        <v>1</v>
      </c>
      <c r="BP168" s="74">
        <f t="shared" si="53"/>
        <v>0</v>
      </c>
      <c r="BQ168" s="65">
        <f t="shared" si="38"/>
        <v>0</v>
      </c>
      <c r="BR168" s="65">
        <f>IF(ISERROR(IF(BP168=0,IF(F168="無形・ソフトウェア",IF(ROUNDDOWN(VLOOKUP(J168,[1]償却率!$B$4:$C$77,2,FALSE)*台帳シート!M168,0)&gt;=台帳シート!BO168,台帳シート!BO168-0,ROUNDDOWN(VLOOKUP(台帳シート!J168,[1]償却率!$B$4:$C$77,2,FALSE)*台帳シート!M168,0)),IF(H168="1：リース",IF(ROUNDDOWN(VLOOKUP(J168,[1]償却率!$B$4:$C$77,2,FALSE)*台帳シート!M168,0)&gt;=台帳シート!BO168,台帳シート!BO168-0,ROUNDDOWN(VLOOKUP(台帳シート!J168,[1]償却率!$B$4:$C$77,2,FALSE)*台帳シート!M168,0)),IF(ROUNDDOWN(VLOOKUP(J168,[1]償却率!$B$4:$C$77,2,FALSE)*台帳シート!M168,0)&gt;=台帳シート!BO168,台帳シート!BO168-1,ROUNDDOWN(VLOOKUP(台帳シート!J168,[1]償却率!$B$4:$C$77,2,FALSE)*台帳シート!M168,0)))),0)),0,(IF(BP168=0,IF(F168="無形・ソフトウェア",IF(ROUNDDOWN(VLOOKUP(J168,[1]償却率!$B$4:$C$77,2,FALSE)*台帳シート!M168,0)&gt;=台帳シート!BO168,台帳シート!BO168-0,ROUNDDOWN(VLOOKUP(台帳シート!J168,[1]償却率!$B$4:$C$77,2,FALSE)*台帳シート!M168,0)),IF(H168="1：リース",IF(ROUNDDOWN(VLOOKUP(J168,[1]償却率!$B$4:$C$77,2,FALSE)*台帳シート!M168,0)&gt;=台帳シート!BO168,台帳シート!BO168-0,ROUNDDOWN(VLOOKUP(台帳シート!J168,[1]償却率!$B$4:$C$77,2,FALSE)*台帳シート!M168,0)),IF(ROUNDDOWN(VLOOKUP(J168,[1]償却率!$B$4:$C$77,2,FALSE)*台帳シート!M168,0)&gt;=台帳シート!BO168,台帳シート!BO168-1,ROUNDDOWN(VLOOKUP(台帳シート!J168,[1]償却率!$B$4:$C$77,2,FALSE)*台帳シート!M168,0)))),0)))</f>
        <v>0</v>
      </c>
      <c r="BS168" s="66">
        <f t="shared" si="47"/>
        <v>28349999</v>
      </c>
      <c r="BT168" s="75">
        <f t="shared" si="46"/>
        <v>1</v>
      </c>
      <c r="BU168" s="68"/>
    </row>
    <row r="169" spans="2:73" ht="35.1" customHeight="1" x14ac:dyDescent="0.15">
      <c r="B169" s="69" t="s">
        <v>493</v>
      </c>
      <c r="C169" s="55"/>
      <c r="D169" s="47" t="s">
        <v>491</v>
      </c>
      <c r="E169" s="48" t="s">
        <v>156</v>
      </c>
      <c r="F169" s="49" t="s">
        <v>341</v>
      </c>
      <c r="G169" s="50" t="s">
        <v>494</v>
      </c>
      <c r="H169" s="51" t="s">
        <v>80</v>
      </c>
      <c r="I169" s="50"/>
      <c r="J169" s="49">
        <v>5</v>
      </c>
      <c r="K169" s="120">
        <v>39792</v>
      </c>
      <c r="L169" s="51"/>
      <c r="M169" s="71">
        <v>871000</v>
      </c>
      <c r="N169" s="77"/>
      <c r="O169" s="55"/>
      <c r="P169" s="55"/>
      <c r="Q169" s="55"/>
      <c r="R169" s="55" t="str">
        <f t="shared" si="48"/>
        <v>-</v>
      </c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1" t="s">
        <v>81</v>
      </c>
      <c r="AI169" s="51"/>
      <c r="AJ169" s="51"/>
      <c r="AK169" s="51"/>
      <c r="AL169" s="51"/>
      <c r="AM169" s="51"/>
      <c r="AN169" s="51"/>
      <c r="AO169" s="51"/>
      <c r="AP169" s="51"/>
      <c r="AQ169" s="57">
        <v>1</v>
      </c>
      <c r="AR169" s="51" t="s">
        <v>351</v>
      </c>
      <c r="AS169" s="51"/>
      <c r="AT169" s="51"/>
      <c r="AU169" s="51"/>
      <c r="AV169" s="51" t="s">
        <v>100</v>
      </c>
      <c r="AW169" s="51"/>
      <c r="AX169" s="58" t="s">
        <v>86</v>
      </c>
      <c r="AY169" s="59"/>
      <c r="AZ169" s="60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72"/>
      <c r="BL169" s="73">
        <f t="shared" si="51"/>
        <v>9</v>
      </c>
      <c r="BM169" s="64">
        <f>+IF(ISERROR(ROUNDDOWN(VLOOKUP(J169,[1]償却率!$B$4:$C$82,2,FALSE)*台帳シート!M169,0)*台帳シート!BL169),0,ROUNDDOWN(VLOOKUP(台帳シート!J169,[1]償却率!$B$4:$C$82,2,FALSE)*台帳シート!M169,0)*台帳シート!BL169)</f>
        <v>1567800</v>
      </c>
      <c r="BN169" s="65">
        <f t="shared" si="52"/>
        <v>870999</v>
      </c>
      <c r="BO169" s="74">
        <f t="shared" si="45"/>
        <v>1</v>
      </c>
      <c r="BP169" s="74">
        <f t="shared" si="53"/>
        <v>0</v>
      </c>
      <c r="BQ169" s="65">
        <f t="shared" ref="BQ169:BQ232" si="55">IF(BP169&lt;0,-BN169+BP169,0)</f>
        <v>0</v>
      </c>
      <c r="BR169" s="65">
        <f>IF(ISERROR(IF(BP169=0,IF(F169="無形・ソフトウェア",IF(ROUNDDOWN(VLOOKUP(J169,[1]償却率!$B$4:$C$77,2,FALSE)*台帳シート!M169,0)&gt;=台帳シート!BO169,台帳シート!BO169-0,ROUNDDOWN(VLOOKUP(台帳シート!J169,[1]償却率!$B$4:$C$77,2,FALSE)*台帳シート!M169,0)),IF(H169="1：リース",IF(ROUNDDOWN(VLOOKUP(J169,[1]償却率!$B$4:$C$77,2,FALSE)*台帳シート!M169,0)&gt;=台帳シート!BO169,台帳シート!BO169-0,ROUNDDOWN(VLOOKUP(台帳シート!J169,[1]償却率!$B$4:$C$77,2,FALSE)*台帳シート!M169,0)),IF(ROUNDDOWN(VLOOKUP(J169,[1]償却率!$B$4:$C$77,2,FALSE)*台帳シート!M169,0)&gt;=台帳シート!BO169,台帳シート!BO169-1,ROUNDDOWN(VLOOKUP(台帳シート!J169,[1]償却率!$B$4:$C$77,2,FALSE)*台帳シート!M169,0)))),0)),0,(IF(BP169=0,IF(F169="無形・ソフトウェア",IF(ROUNDDOWN(VLOOKUP(J169,[1]償却率!$B$4:$C$77,2,FALSE)*台帳シート!M169,0)&gt;=台帳シート!BO169,台帳シート!BO169-0,ROUNDDOWN(VLOOKUP(台帳シート!J169,[1]償却率!$B$4:$C$77,2,FALSE)*台帳シート!M169,0)),IF(H169="1：リース",IF(ROUNDDOWN(VLOOKUP(J169,[1]償却率!$B$4:$C$77,2,FALSE)*台帳シート!M169,0)&gt;=台帳シート!BO169,台帳シート!BO169-0,ROUNDDOWN(VLOOKUP(台帳シート!J169,[1]償却率!$B$4:$C$77,2,FALSE)*台帳シート!M169,0)),IF(ROUNDDOWN(VLOOKUP(J169,[1]償却率!$B$4:$C$77,2,FALSE)*台帳シート!M169,0)&gt;=台帳シート!BO169,台帳シート!BO169-1,ROUNDDOWN(VLOOKUP(台帳シート!J169,[1]償却率!$B$4:$C$77,2,FALSE)*台帳シート!M169,0)))),0)))</f>
        <v>0</v>
      </c>
      <c r="BS169" s="66">
        <f t="shared" si="47"/>
        <v>870999</v>
      </c>
      <c r="BT169" s="75">
        <f t="shared" si="46"/>
        <v>1</v>
      </c>
      <c r="BU169" s="68"/>
    </row>
    <row r="170" spans="2:73" ht="35.1" customHeight="1" x14ac:dyDescent="0.15">
      <c r="B170" s="69" t="s">
        <v>495</v>
      </c>
      <c r="C170" s="55"/>
      <c r="D170" s="47" t="s">
        <v>496</v>
      </c>
      <c r="E170" s="48" t="s">
        <v>156</v>
      </c>
      <c r="F170" s="49" t="s">
        <v>341</v>
      </c>
      <c r="G170" s="50" t="s">
        <v>497</v>
      </c>
      <c r="H170" s="51" t="s">
        <v>80</v>
      </c>
      <c r="I170" s="50"/>
      <c r="J170" s="49">
        <v>5</v>
      </c>
      <c r="K170" s="120">
        <v>39769</v>
      </c>
      <c r="L170" s="51"/>
      <c r="M170" s="71">
        <v>26334000</v>
      </c>
      <c r="N170" s="77"/>
      <c r="O170" s="55"/>
      <c r="P170" s="55"/>
      <c r="Q170" s="55"/>
      <c r="R170" s="55" t="str">
        <f t="shared" si="48"/>
        <v>-</v>
      </c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1" t="s">
        <v>81</v>
      </c>
      <c r="AI170" s="51"/>
      <c r="AJ170" s="51"/>
      <c r="AK170" s="51"/>
      <c r="AL170" s="51"/>
      <c r="AM170" s="51"/>
      <c r="AN170" s="51"/>
      <c r="AO170" s="51"/>
      <c r="AP170" s="51"/>
      <c r="AQ170" s="57">
        <v>1</v>
      </c>
      <c r="AR170" s="51" t="s">
        <v>351</v>
      </c>
      <c r="AS170" s="51"/>
      <c r="AT170" s="51"/>
      <c r="AU170" s="51"/>
      <c r="AV170" s="51" t="s">
        <v>100</v>
      </c>
      <c r="AW170" s="51"/>
      <c r="AX170" s="58" t="s">
        <v>86</v>
      </c>
      <c r="AY170" s="59"/>
      <c r="AZ170" s="60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72"/>
      <c r="BL170" s="73">
        <f t="shared" si="51"/>
        <v>9</v>
      </c>
      <c r="BM170" s="64">
        <f>+IF(ISERROR(ROUNDDOWN(VLOOKUP(J170,[1]償却率!$B$4:$C$82,2,FALSE)*台帳シート!M170,0)*台帳シート!BL170),0,ROUNDDOWN(VLOOKUP(台帳シート!J170,[1]償却率!$B$4:$C$82,2,FALSE)*台帳シート!M170,0)*台帳シート!BL170)</f>
        <v>47401200</v>
      </c>
      <c r="BN170" s="65">
        <f t="shared" si="52"/>
        <v>26333999</v>
      </c>
      <c r="BO170" s="74">
        <f t="shared" si="45"/>
        <v>1</v>
      </c>
      <c r="BP170" s="74">
        <f t="shared" si="53"/>
        <v>0</v>
      </c>
      <c r="BQ170" s="65">
        <f t="shared" si="55"/>
        <v>0</v>
      </c>
      <c r="BR170" s="65">
        <f>IF(ISERROR(IF(BP170=0,IF(F170="無形・ソフトウェア",IF(ROUNDDOWN(VLOOKUP(J170,[1]償却率!$B$4:$C$77,2,FALSE)*台帳シート!M170,0)&gt;=台帳シート!BO170,台帳シート!BO170-0,ROUNDDOWN(VLOOKUP(台帳シート!J170,[1]償却率!$B$4:$C$77,2,FALSE)*台帳シート!M170,0)),IF(H170="1：リース",IF(ROUNDDOWN(VLOOKUP(J170,[1]償却率!$B$4:$C$77,2,FALSE)*台帳シート!M170,0)&gt;=台帳シート!BO170,台帳シート!BO170-0,ROUNDDOWN(VLOOKUP(台帳シート!J170,[1]償却率!$B$4:$C$77,2,FALSE)*台帳シート!M170,0)),IF(ROUNDDOWN(VLOOKUP(J170,[1]償却率!$B$4:$C$77,2,FALSE)*台帳シート!M170,0)&gt;=台帳シート!BO170,台帳シート!BO170-1,ROUNDDOWN(VLOOKUP(台帳シート!J170,[1]償却率!$B$4:$C$77,2,FALSE)*台帳シート!M170,0)))),0)),0,(IF(BP170=0,IF(F170="無形・ソフトウェア",IF(ROUNDDOWN(VLOOKUP(J170,[1]償却率!$B$4:$C$77,2,FALSE)*台帳シート!M170,0)&gt;=台帳シート!BO170,台帳シート!BO170-0,ROUNDDOWN(VLOOKUP(台帳シート!J170,[1]償却率!$B$4:$C$77,2,FALSE)*台帳シート!M170,0)),IF(H170="1：リース",IF(ROUNDDOWN(VLOOKUP(J170,[1]償却率!$B$4:$C$77,2,FALSE)*台帳シート!M170,0)&gt;=台帳シート!BO170,台帳シート!BO170-0,ROUNDDOWN(VLOOKUP(台帳シート!J170,[1]償却率!$B$4:$C$77,2,FALSE)*台帳シート!M170,0)),IF(ROUNDDOWN(VLOOKUP(J170,[1]償却率!$B$4:$C$77,2,FALSE)*台帳シート!M170,0)&gt;=台帳シート!BO170,台帳シート!BO170-1,ROUNDDOWN(VLOOKUP(台帳シート!J170,[1]償却率!$B$4:$C$77,2,FALSE)*台帳シート!M170,0)))),0)))</f>
        <v>0</v>
      </c>
      <c r="BS170" s="66">
        <f t="shared" si="47"/>
        <v>26333999</v>
      </c>
      <c r="BT170" s="75">
        <f t="shared" si="46"/>
        <v>1</v>
      </c>
      <c r="BU170" s="68"/>
    </row>
    <row r="171" spans="2:73" ht="35.1" customHeight="1" x14ac:dyDescent="0.15">
      <c r="B171" s="69" t="s">
        <v>498</v>
      </c>
      <c r="C171" s="55"/>
      <c r="D171" s="47" t="s">
        <v>496</v>
      </c>
      <c r="E171" s="48" t="s">
        <v>156</v>
      </c>
      <c r="F171" s="49" t="s">
        <v>341</v>
      </c>
      <c r="G171" s="50" t="s">
        <v>499</v>
      </c>
      <c r="H171" s="51" t="s">
        <v>80</v>
      </c>
      <c r="I171" s="50"/>
      <c r="J171" s="49">
        <v>5</v>
      </c>
      <c r="K171" s="52">
        <v>39276</v>
      </c>
      <c r="L171" s="51"/>
      <c r="M171" s="71">
        <v>911262</v>
      </c>
      <c r="N171" s="77"/>
      <c r="O171" s="55"/>
      <c r="P171" s="55"/>
      <c r="Q171" s="55"/>
      <c r="R171" s="55" t="str">
        <f t="shared" si="48"/>
        <v>-</v>
      </c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1" t="s">
        <v>81</v>
      </c>
      <c r="AI171" s="51"/>
      <c r="AJ171" s="51"/>
      <c r="AK171" s="51"/>
      <c r="AL171" s="51"/>
      <c r="AM171" s="51"/>
      <c r="AN171" s="51"/>
      <c r="AO171" s="51"/>
      <c r="AP171" s="51"/>
      <c r="AQ171" s="57">
        <v>1</v>
      </c>
      <c r="AR171" s="51" t="s">
        <v>351</v>
      </c>
      <c r="AS171" s="51"/>
      <c r="AT171" s="51"/>
      <c r="AU171" s="51"/>
      <c r="AV171" s="51" t="s">
        <v>100</v>
      </c>
      <c r="AW171" s="51"/>
      <c r="AX171" s="58" t="s">
        <v>86</v>
      </c>
      <c r="AY171" s="59"/>
      <c r="AZ171" s="60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72"/>
      <c r="BL171" s="73">
        <f t="shared" si="51"/>
        <v>10</v>
      </c>
      <c r="BM171" s="64">
        <f>+IF(ISERROR(ROUNDDOWN(VLOOKUP(J171,[1]償却率!$B$4:$C$82,2,FALSE)*台帳シート!M171,0)*台帳シート!BL171),0,ROUNDDOWN(VLOOKUP(台帳シート!J171,[1]償却率!$B$4:$C$82,2,FALSE)*台帳シート!M171,0)*台帳シート!BL171)</f>
        <v>1822520</v>
      </c>
      <c r="BN171" s="65">
        <f t="shared" si="52"/>
        <v>911261</v>
      </c>
      <c r="BO171" s="74">
        <f t="shared" si="45"/>
        <v>1</v>
      </c>
      <c r="BP171" s="74">
        <f t="shared" si="53"/>
        <v>0</v>
      </c>
      <c r="BQ171" s="65">
        <f t="shared" si="55"/>
        <v>0</v>
      </c>
      <c r="BR171" s="65">
        <f>IF(ISERROR(IF(BP171=0,IF(F171="無形・ソフトウェア",IF(ROUNDDOWN(VLOOKUP(J171,[1]償却率!$B$4:$C$77,2,FALSE)*台帳シート!M171,0)&gt;=台帳シート!BO171,台帳シート!BO171-0,ROUNDDOWN(VLOOKUP(台帳シート!J171,[1]償却率!$B$4:$C$77,2,FALSE)*台帳シート!M171,0)),IF(H171="1：リース",IF(ROUNDDOWN(VLOOKUP(J171,[1]償却率!$B$4:$C$77,2,FALSE)*台帳シート!M171,0)&gt;=台帳シート!BO171,台帳シート!BO171-0,ROUNDDOWN(VLOOKUP(台帳シート!J171,[1]償却率!$B$4:$C$77,2,FALSE)*台帳シート!M171,0)),IF(ROUNDDOWN(VLOOKUP(J171,[1]償却率!$B$4:$C$77,2,FALSE)*台帳シート!M171,0)&gt;=台帳シート!BO171,台帳シート!BO171-1,ROUNDDOWN(VLOOKUP(台帳シート!J171,[1]償却率!$B$4:$C$77,2,FALSE)*台帳シート!M171,0)))),0)),0,(IF(BP171=0,IF(F171="無形・ソフトウェア",IF(ROUNDDOWN(VLOOKUP(J171,[1]償却率!$B$4:$C$77,2,FALSE)*台帳シート!M171,0)&gt;=台帳シート!BO171,台帳シート!BO171-0,ROUNDDOWN(VLOOKUP(台帳シート!J171,[1]償却率!$B$4:$C$77,2,FALSE)*台帳シート!M171,0)),IF(H171="1：リース",IF(ROUNDDOWN(VLOOKUP(J171,[1]償却率!$B$4:$C$77,2,FALSE)*台帳シート!M171,0)&gt;=台帳シート!BO171,台帳シート!BO171-0,ROUNDDOWN(VLOOKUP(台帳シート!J171,[1]償却率!$B$4:$C$77,2,FALSE)*台帳シート!M171,0)),IF(ROUNDDOWN(VLOOKUP(J171,[1]償却率!$B$4:$C$77,2,FALSE)*台帳シート!M171,0)&gt;=台帳シート!BO171,台帳シート!BO171-1,ROUNDDOWN(VLOOKUP(台帳シート!J171,[1]償却率!$B$4:$C$77,2,FALSE)*台帳シート!M171,0)))),0)))</f>
        <v>0</v>
      </c>
      <c r="BS171" s="66">
        <f t="shared" si="47"/>
        <v>911261</v>
      </c>
      <c r="BT171" s="75">
        <f t="shared" si="46"/>
        <v>1</v>
      </c>
      <c r="BU171" s="68"/>
    </row>
    <row r="172" spans="2:73" ht="35.1" customHeight="1" x14ac:dyDescent="0.15">
      <c r="B172" s="69" t="s">
        <v>500</v>
      </c>
      <c r="C172" s="55"/>
      <c r="D172" s="47" t="s">
        <v>501</v>
      </c>
      <c r="E172" s="48" t="s">
        <v>156</v>
      </c>
      <c r="F172" s="49" t="s">
        <v>341</v>
      </c>
      <c r="G172" s="50" t="s">
        <v>502</v>
      </c>
      <c r="H172" s="51" t="s">
        <v>80</v>
      </c>
      <c r="I172" s="50"/>
      <c r="J172" s="49">
        <v>5</v>
      </c>
      <c r="K172" s="52">
        <v>39472</v>
      </c>
      <c r="L172" s="51"/>
      <c r="M172" s="71">
        <v>29610000</v>
      </c>
      <c r="N172" s="77"/>
      <c r="O172" s="104"/>
      <c r="P172" s="55"/>
      <c r="Q172" s="55"/>
      <c r="R172" s="55" t="str">
        <f t="shared" si="48"/>
        <v>-</v>
      </c>
      <c r="S172" s="55"/>
      <c r="T172" s="55"/>
      <c r="U172" s="55"/>
      <c r="V172" s="55"/>
      <c r="W172" s="55"/>
      <c r="X172" s="55"/>
      <c r="Y172" s="55" t="str">
        <f t="shared" ref="Y172:Y181" si="56">IF(BP172&lt;0,BP172,"-")</f>
        <v>-</v>
      </c>
      <c r="Z172" s="55"/>
      <c r="AA172" s="55"/>
      <c r="AB172" s="55"/>
      <c r="AC172" s="55"/>
      <c r="AD172" s="55"/>
      <c r="AE172" s="55"/>
      <c r="AF172" s="55"/>
      <c r="AG172" s="55"/>
      <c r="AH172" s="51" t="s">
        <v>81</v>
      </c>
      <c r="AI172" s="51"/>
      <c r="AJ172" s="51"/>
      <c r="AK172" s="51"/>
      <c r="AL172" s="51"/>
      <c r="AM172" s="51"/>
      <c r="AN172" s="51"/>
      <c r="AO172" s="51"/>
      <c r="AP172" s="51"/>
      <c r="AQ172" s="57">
        <v>1</v>
      </c>
      <c r="AR172" s="51" t="s">
        <v>351</v>
      </c>
      <c r="AS172" s="51"/>
      <c r="AT172" s="51"/>
      <c r="AU172" s="51"/>
      <c r="AV172" s="51" t="s">
        <v>100</v>
      </c>
      <c r="AW172" s="51"/>
      <c r="AX172" s="58" t="s">
        <v>86</v>
      </c>
      <c r="AY172" s="59"/>
      <c r="AZ172" s="60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72"/>
      <c r="BL172" s="73">
        <f t="shared" si="51"/>
        <v>10</v>
      </c>
      <c r="BM172" s="64">
        <f>+IF(ISERROR(ROUNDDOWN(VLOOKUP(J172,[1]償却率!$B$4:$C$82,2,FALSE)*台帳シート!M172,0)*台帳シート!BL172),0,ROUNDDOWN(VLOOKUP(台帳シート!J172,[1]償却率!$B$4:$C$82,2,FALSE)*台帳シート!M172,0)*台帳シート!BL172)</f>
        <v>59220000</v>
      </c>
      <c r="BN172" s="65">
        <f t="shared" si="52"/>
        <v>29609999</v>
      </c>
      <c r="BO172" s="74">
        <f t="shared" si="45"/>
        <v>1</v>
      </c>
      <c r="BP172" s="74">
        <f t="shared" si="53"/>
        <v>0</v>
      </c>
      <c r="BQ172" s="65">
        <f t="shared" si="55"/>
        <v>0</v>
      </c>
      <c r="BR172" s="65">
        <f>IF(ISERROR(IF(BP172=0,IF(F172="無形・ソフトウェア",IF(ROUNDDOWN(VLOOKUP(J172,[1]償却率!$B$4:$C$77,2,FALSE)*台帳シート!M172,0)&gt;=台帳シート!BO172,台帳シート!BO172-0,ROUNDDOWN(VLOOKUP(台帳シート!J172,[1]償却率!$B$4:$C$77,2,FALSE)*台帳シート!M172,0)),IF(H172="1：リース",IF(ROUNDDOWN(VLOOKUP(J172,[1]償却率!$B$4:$C$77,2,FALSE)*台帳シート!M172,0)&gt;=台帳シート!BO172,台帳シート!BO172-0,ROUNDDOWN(VLOOKUP(台帳シート!J172,[1]償却率!$B$4:$C$77,2,FALSE)*台帳シート!M172,0)),IF(ROUNDDOWN(VLOOKUP(J172,[1]償却率!$B$4:$C$77,2,FALSE)*台帳シート!M172,0)&gt;=台帳シート!BO172,台帳シート!BO172-1,ROUNDDOWN(VLOOKUP(台帳シート!J172,[1]償却率!$B$4:$C$77,2,FALSE)*台帳シート!M172,0)))),0)),0,(IF(BP172=0,IF(F172="無形・ソフトウェア",IF(ROUNDDOWN(VLOOKUP(J172,[1]償却率!$B$4:$C$77,2,FALSE)*台帳シート!M172,0)&gt;=台帳シート!BO172,台帳シート!BO172-0,ROUNDDOWN(VLOOKUP(台帳シート!J172,[1]償却率!$B$4:$C$77,2,FALSE)*台帳シート!M172,0)),IF(H172="1：リース",IF(ROUNDDOWN(VLOOKUP(J172,[1]償却率!$B$4:$C$77,2,FALSE)*台帳シート!M172,0)&gt;=台帳シート!BO172,台帳シート!BO172-0,ROUNDDOWN(VLOOKUP(台帳シート!J172,[1]償却率!$B$4:$C$77,2,FALSE)*台帳シート!M172,0)),IF(ROUNDDOWN(VLOOKUP(J172,[1]償却率!$B$4:$C$77,2,FALSE)*台帳シート!M172,0)&gt;=台帳シート!BO172,台帳シート!BO172-1,ROUNDDOWN(VLOOKUP(台帳シート!J172,[1]償却率!$B$4:$C$77,2,FALSE)*台帳シート!M172,0)))),0)))</f>
        <v>0</v>
      </c>
      <c r="BS172" s="66">
        <f t="shared" si="47"/>
        <v>29609999</v>
      </c>
      <c r="BT172" s="75">
        <f t="shared" si="46"/>
        <v>1</v>
      </c>
      <c r="BU172" s="68"/>
    </row>
    <row r="173" spans="2:73" ht="35.1" customHeight="1" x14ac:dyDescent="0.15">
      <c r="B173" s="69" t="s">
        <v>503</v>
      </c>
      <c r="C173" s="55"/>
      <c r="D173" s="47" t="s">
        <v>504</v>
      </c>
      <c r="E173" s="48" t="s">
        <v>156</v>
      </c>
      <c r="F173" s="49" t="s">
        <v>341</v>
      </c>
      <c r="G173" s="50" t="s">
        <v>505</v>
      </c>
      <c r="H173" s="51" t="s">
        <v>80</v>
      </c>
      <c r="I173" s="50"/>
      <c r="J173" s="49">
        <v>5</v>
      </c>
      <c r="K173" s="70">
        <v>39164</v>
      </c>
      <c r="L173" s="51"/>
      <c r="M173" s="71">
        <v>67328625</v>
      </c>
      <c r="N173" s="77"/>
      <c r="O173" s="55"/>
      <c r="P173" s="55"/>
      <c r="Q173" s="55"/>
      <c r="R173" s="55" t="str">
        <f t="shared" si="48"/>
        <v>-</v>
      </c>
      <c r="S173" s="55"/>
      <c r="T173" s="55"/>
      <c r="U173" s="55"/>
      <c r="V173" s="55"/>
      <c r="W173" s="55"/>
      <c r="X173" s="55"/>
      <c r="Y173" s="55" t="str">
        <f t="shared" si="56"/>
        <v>-</v>
      </c>
      <c r="Z173" s="55"/>
      <c r="AA173" s="55"/>
      <c r="AB173" s="55"/>
      <c r="AC173" s="55"/>
      <c r="AD173" s="55"/>
      <c r="AE173" s="55"/>
      <c r="AF173" s="55"/>
      <c r="AG173" s="55"/>
      <c r="AH173" s="51" t="s">
        <v>81</v>
      </c>
      <c r="AI173" s="51"/>
      <c r="AJ173" s="51"/>
      <c r="AK173" s="51"/>
      <c r="AL173" s="51"/>
      <c r="AM173" s="51"/>
      <c r="AN173" s="51"/>
      <c r="AO173" s="51"/>
      <c r="AP173" s="51"/>
      <c r="AQ173" s="57">
        <v>1</v>
      </c>
      <c r="AR173" s="51" t="s">
        <v>385</v>
      </c>
      <c r="AS173" s="51"/>
      <c r="AT173" s="51"/>
      <c r="AU173" s="51"/>
      <c r="AV173" s="51" t="s">
        <v>100</v>
      </c>
      <c r="AW173" s="51"/>
      <c r="AX173" s="58" t="s">
        <v>86</v>
      </c>
      <c r="AY173" s="59"/>
      <c r="AZ173" s="60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72"/>
      <c r="BL173" s="73">
        <f t="shared" si="51"/>
        <v>11</v>
      </c>
      <c r="BM173" s="64">
        <f>+IF(ISERROR(ROUNDDOWN(VLOOKUP(J173,[1]償却率!$B$4:$C$82,2,FALSE)*台帳シート!M173,0)*台帳シート!BL173),0,ROUNDDOWN(VLOOKUP(台帳シート!J173,[1]償却率!$B$4:$C$82,2,FALSE)*台帳シート!M173,0)*台帳シート!BL173)</f>
        <v>148122975</v>
      </c>
      <c r="BN173" s="65">
        <f t="shared" si="52"/>
        <v>67328624</v>
      </c>
      <c r="BO173" s="74">
        <f t="shared" si="45"/>
        <v>1</v>
      </c>
      <c r="BP173" s="74">
        <f t="shared" si="53"/>
        <v>0</v>
      </c>
      <c r="BQ173" s="65">
        <f t="shared" si="55"/>
        <v>0</v>
      </c>
      <c r="BR173" s="65">
        <f>IF(ISERROR(IF(BP173=0,IF(F173="無形・ソフトウェア",IF(ROUNDDOWN(VLOOKUP(J173,[1]償却率!$B$4:$C$77,2,FALSE)*台帳シート!M173,0)&gt;=台帳シート!BO173,台帳シート!BO173-0,ROUNDDOWN(VLOOKUP(台帳シート!J173,[1]償却率!$B$4:$C$77,2,FALSE)*台帳シート!M173,0)),IF(H173="1：リース",IF(ROUNDDOWN(VLOOKUP(J173,[1]償却率!$B$4:$C$77,2,FALSE)*台帳シート!M173,0)&gt;=台帳シート!BO173,台帳シート!BO173-0,ROUNDDOWN(VLOOKUP(台帳シート!J173,[1]償却率!$B$4:$C$77,2,FALSE)*台帳シート!M173,0)),IF(ROUNDDOWN(VLOOKUP(J173,[1]償却率!$B$4:$C$77,2,FALSE)*台帳シート!M173,0)&gt;=台帳シート!BO173,台帳シート!BO173-1,ROUNDDOWN(VLOOKUP(台帳シート!J173,[1]償却率!$B$4:$C$77,2,FALSE)*台帳シート!M173,0)))),0)),0,(IF(BP173=0,IF(F173="無形・ソフトウェア",IF(ROUNDDOWN(VLOOKUP(J173,[1]償却率!$B$4:$C$77,2,FALSE)*台帳シート!M173,0)&gt;=台帳シート!BO173,台帳シート!BO173-0,ROUNDDOWN(VLOOKUP(台帳シート!J173,[1]償却率!$B$4:$C$77,2,FALSE)*台帳シート!M173,0)),IF(H173="1：リース",IF(ROUNDDOWN(VLOOKUP(J173,[1]償却率!$B$4:$C$77,2,FALSE)*台帳シート!M173,0)&gt;=台帳シート!BO173,台帳シート!BO173-0,ROUNDDOWN(VLOOKUP(台帳シート!J173,[1]償却率!$B$4:$C$77,2,FALSE)*台帳シート!M173,0)),IF(ROUNDDOWN(VLOOKUP(J173,[1]償却率!$B$4:$C$77,2,FALSE)*台帳シート!M173,0)&gt;=台帳シート!BO173,台帳シート!BO173-1,ROUNDDOWN(VLOOKUP(台帳シート!J173,[1]償却率!$B$4:$C$77,2,FALSE)*台帳シート!M173,0)))),0)))</f>
        <v>0</v>
      </c>
      <c r="BS173" s="66">
        <f t="shared" si="47"/>
        <v>67328624</v>
      </c>
      <c r="BT173" s="75">
        <f t="shared" si="46"/>
        <v>1</v>
      </c>
      <c r="BU173" s="68"/>
    </row>
    <row r="174" spans="2:73" ht="35.1" customHeight="1" x14ac:dyDescent="0.15">
      <c r="B174" s="69" t="s">
        <v>506</v>
      </c>
      <c r="C174" s="55"/>
      <c r="D174" s="47" t="s">
        <v>370</v>
      </c>
      <c r="E174" s="48" t="s">
        <v>156</v>
      </c>
      <c r="F174" s="49" t="s">
        <v>341</v>
      </c>
      <c r="G174" s="50" t="s">
        <v>507</v>
      </c>
      <c r="H174" s="51" t="s">
        <v>80</v>
      </c>
      <c r="I174" s="50"/>
      <c r="J174" s="49">
        <v>5</v>
      </c>
      <c r="K174" s="70">
        <v>40920</v>
      </c>
      <c r="L174" s="51"/>
      <c r="M174" s="71">
        <v>3630900</v>
      </c>
      <c r="N174" s="77"/>
      <c r="O174" s="104"/>
      <c r="P174" s="55"/>
      <c r="Q174" s="55"/>
      <c r="R174" s="55" t="str">
        <f t="shared" si="48"/>
        <v>-</v>
      </c>
      <c r="S174" s="55"/>
      <c r="T174" s="55"/>
      <c r="U174" s="55"/>
      <c r="V174" s="55"/>
      <c r="W174" s="55"/>
      <c r="X174" s="55"/>
      <c r="Y174" s="55" t="str">
        <f t="shared" si="56"/>
        <v>-</v>
      </c>
      <c r="Z174" s="55"/>
      <c r="AA174" s="55"/>
      <c r="AB174" s="55"/>
      <c r="AC174" s="55"/>
      <c r="AD174" s="55"/>
      <c r="AE174" s="55"/>
      <c r="AF174" s="55"/>
      <c r="AG174" s="55"/>
      <c r="AH174" s="51" t="s">
        <v>81</v>
      </c>
      <c r="AI174" s="51"/>
      <c r="AJ174" s="51"/>
      <c r="AK174" s="51"/>
      <c r="AL174" s="51"/>
      <c r="AM174" s="51"/>
      <c r="AN174" s="51"/>
      <c r="AO174" s="51"/>
      <c r="AP174" s="51"/>
      <c r="AQ174" s="57">
        <v>1</v>
      </c>
      <c r="AR174" s="51" t="s">
        <v>213</v>
      </c>
      <c r="AS174" s="51"/>
      <c r="AT174" s="51"/>
      <c r="AU174" s="51"/>
      <c r="AV174" s="51" t="s">
        <v>100</v>
      </c>
      <c r="AW174" s="51"/>
      <c r="AX174" s="58" t="s">
        <v>86</v>
      </c>
      <c r="AY174" s="59"/>
      <c r="AZ174" s="60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72"/>
      <c r="BL174" s="73">
        <f t="shared" si="51"/>
        <v>6</v>
      </c>
      <c r="BM174" s="64">
        <f>+IF(ISERROR(ROUNDDOWN(VLOOKUP(J174,[1]償却率!$B$4:$C$82,2,FALSE)*台帳シート!M174,0)*台帳シート!BL174),0,ROUNDDOWN(VLOOKUP(台帳シート!J174,[1]償却率!$B$4:$C$82,2,FALSE)*台帳シート!M174,0)*台帳シート!BL174)</f>
        <v>4357080</v>
      </c>
      <c r="BN174" s="65">
        <f t="shared" si="52"/>
        <v>3630899</v>
      </c>
      <c r="BO174" s="74">
        <f t="shared" si="45"/>
        <v>1</v>
      </c>
      <c r="BP174" s="74">
        <f t="shared" si="53"/>
        <v>0</v>
      </c>
      <c r="BQ174" s="65">
        <f t="shared" si="55"/>
        <v>0</v>
      </c>
      <c r="BR174" s="65">
        <f>IF(ISERROR(IF(BP174=0,IF(F174="無形・ソフトウェア",IF(ROUNDDOWN(VLOOKUP(J174,[1]償却率!$B$4:$C$77,2,FALSE)*台帳シート!M174,0)&gt;=台帳シート!BO174,台帳シート!BO174-0,ROUNDDOWN(VLOOKUP(台帳シート!J174,[1]償却率!$B$4:$C$77,2,FALSE)*台帳シート!M174,0)),IF(H174="1：リース",IF(ROUNDDOWN(VLOOKUP(J174,[1]償却率!$B$4:$C$77,2,FALSE)*台帳シート!M174,0)&gt;=台帳シート!BO174,台帳シート!BO174-0,ROUNDDOWN(VLOOKUP(台帳シート!J174,[1]償却率!$B$4:$C$77,2,FALSE)*台帳シート!M174,0)),IF(ROUNDDOWN(VLOOKUP(J174,[1]償却率!$B$4:$C$77,2,FALSE)*台帳シート!M174,0)&gt;=台帳シート!BO174,台帳シート!BO174-1,ROUNDDOWN(VLOOKUP(台帳シート!J174,[1]償却率!$B$4:$C$77,2,FALSE)*台帳シート!M174,0)))),0)),0,(IF(BP174=0,IF(F174="無形・ソフトウェア",IF(ROUNDDOWN(VLOOKUP(J174,[1]償却率!$B$4:$C$77,2,FALSE)*台帳シート!M174,0)&gt;=台帳シート!BO174,台帳シート!BO174-0,ROUNDDOWN(VLOOKUP(台帳シート!J174,[1]償却率!$B$4:$C$77,2,FALSE)*台帳シート!M174,0)),IF(H174="1：リース",IF(ROUNDDOWN(VLOOKUP(J174,[1]償却率!$B$4:$C$77,2,FALSE)*台帳シート!M174,0)&gt;=台帳シート!BO174,台帳シート!BO174-0,ROUNDDOWN(VLOOKUP(台帳シート!J174,[1]償却率!$B$4:$C$77,2,FALSE)*台帳シート!M174,0)),IF(ROUNDDOWN(VLOOKUP(J174,[1]償却率!$B$4:$C$77,2,FALSE)*台帳シート!M174,0)&gt;=台帳シート!BO174,台帳シート!BO174-1,ROUNDDOWN(VLOOKUP(台帳シート!J174,[1]償却率!$B$4:$C$77,2,FALSE)*台帳シート!M174,0)))),0)))</f>
        <v>0</v>
      </c>
      <c r="BS174" s="66">
        <f t="shared" si="47"/>
        <v>3630899</v>
      </c>
      <c r="BT174" s="75">
        <f t="shared" si="46"/>
        <v>1</v>
      </c>
      <c r="BU174" s="68"/>
    </row>
    <row r="175" spans="2:73" ht="35.1" customHeight="1" x14ac:dyDescent="0.15">
      <c r="B175" s="69" t="s">
        <v>508</v>
      </c>
      <c r="C175" s="55"/>
      <c r="D175" s="47" t="s">
        <v>370</v>
      </c>
      <c r="E175" s="48" t="s">
        <v>156</v>
      </c>
      <c r="F175" s="49" t="s">
        <v>341</v>
      </c>
      <c r="G175" s="50" t="s">
        <v>509</v>
      </c>
      <c r="H175" s="51" t="s">
        <v>80</v>
      </c>
      <c r="I175" s="50"/>
      <c r="J175" s="49">
        <v>4</v>
      </c>
      <c r="K175" s="70">
        <v>40690</v>
      </c>
      <c r="L175" s="51"/>
      <c r="M175" s="71">
        <v>2300000</v>
      </c>
      <c r="N175" s="77"/>
      <c r="O175" s="55"/>
      <c r="P175" s="55"/>
      <c r="Q175" s="55"/>
      <c r="R175" s="55" t="str">
        <f t="shared" si="48"/>
        <v>-</v>
      </c>
      <c r="S175" s="55"/>
      <c r="T175" s="55"/>
      <c r="U175" s="55"/>
      <c r="V175" s="55"/>
      <c r="W175" s="55"/>
      <c r="X175" s="55"/>
      <c r="Y175" s="55" t="str">
        <f t="shared" si="56"/>
        <v>-</v>
      </c>
      <c r="Z175" s="55"/>
      <c r="AA175" s="55"/>
      <c r="AB175" s="55"/>
      <c r="AC175" s="55"/>
      <c r="AD175" s="55"/>
      <c r="AE175" s="55"/>
      <c r="AF175" s="55"/>
      <c r="AG175" s="55"/>
      <c r="AH175" s="51" t="s">
        <v>81</v>
      </c>
      <c r="AI175" s="51"/>
      <c r="AJ175" s="51"/>
      <c r="AK175" s="51"/>
      <c r="AL175" s="51"/>
      <c r="AM175" s="51"/>
      <c r="AN175" s="51"/>
      <c r="AO175" s="51"/>
      <c r="AP175" s="51"/>
      <c r="AQ175" s="57">
        <v>1</v>
      </c>
      <c r="AR175" s="51" t="s">
        <v>213</v>
      </c>
      <c r="AS175" s="51"/>
      <c r="AT175" s="51"/>
      <c r="AU175" s="51"/>
      <c r="AV175" s="51" t="s">
        <v>100</v>
      </c>
      <c r="AW175" s="51"/>
      <c r="AX175" s="58" t="s">
        <v>86</v>
      </c>
      <c r="AY175" s="59"/>
      <c r="AZ175" s="60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72"/>
      <c r="BL175" s="73">
        <f t="shared" si="51"/>
        <v>6</v>
      </c>
      <c r="BM175" s="64">
        <f>+IF(ISERROR(ROUNDDOWN(VLOOKUP(J175,[1]償却率!$B$4:$C$82,2,FALSE)*台帳シート!M175,0)*台帳シート!BL175),0,ROUNDDOWN(VLOOKUP(台帳シート!J175,[1]償却率!$B$4:$C$82,2,FALSE)*台帳シート!M175,0)*台帳シート!BL175)</f>
        <v>3450000</v>
      </c>
      <c r="BN175" s="65">
        <f t="shared" si="52"/>
        <v>2299999</v>
      </c>
      <c r="BO175" s="74">
        <f t="shared" si="45"/>
        <v>1</v>
      </c>
      <c r="BP175" s="74">
        <f t="shared" si="53"/>
        <v>0</v>
      </c>
      <c r="BQ175" s="65">
        <f t="shared" si="55"/>
        <v>0</v>
      </c>
      <c r="BR175" s="65">
        <f>IF(ISERROR(IF(BP175=0,IF(F175="無形・ソフトウェア",IF(ROUNDDOWN(VLOOKUP(J175,[1]償却率!$B$4:$C$77,2,FALSE)*台帳シート!M175,0)&gt;=台帳シート!BO175,台帳シート!BO175-0,ROUNDDOWN(VLOOKUP(台帳シート!J175,[1]償却率!$B$4:$C$77,2,FALSE)*台帳シート!M175,0)),IF(H175="1：リース",IF(ROUNDDOWN(VLOOKUP(J175,[1]償却率!$B$4:$C$77,2,FALSE)*台帳シート!M175,0)&gt;=台帳シート!BO175,台帳シート!BO175-0,ROUNDDOWN(VLOOKUP(台帳シート!J175,[1]償却率!$B$4:$C$77,2,FALSE)*台帳シート!M175,0)),IF(ROUNDDOWN(VLOOKUP(J175,[1]償却率!$B$4:$C$77,2,FALSE)*台帳シート!M175,0)&gt;=台帳シート!BO175,台帳シート!BO175-1,ROUNDDOWN(VLOOKUP(台帳シート!J175,[1]償却率!$B$4:$C$77,2,FALSE)*台帳シート!M175,0)))),0)),0,(IF(BP175=0,IF(F175="無形・ソフトウェア",IF(ROUNDDOWN(VLOOKUP(J175,[1]償却率!$B$4:$C$77,2,FALSE)*台帳シート!M175,0)&gt;=台帳シート!BO175,台帳シート!BO175-0,ROUNDDOWN(VLOOKUP(台帳シート!J175,[1]償却率!$B$4:$C$77,2,FALSE)*台帳シート!M175,0)),IF(H175="1：リース",IF(ROUNDDOWN(VLOOKUP(J175,[1]償却率!$B$4:$C$77,2,FALSE)*台帳シート!M175,0)&gt;=台帳シート!BO175,台帳シート!BO175-0,ROUNDDOWN(VLOOKUP(台帳シート!J175,[1]償却率!$B$4:$C$77,2,FALSE)*台帳シート!M175,0)),IF(ROUNDDOWN(VLOOKUP(J175,[1]償却率!$B$4:$C$77,2,FALSE)*台帳シート!M175,0)&gt;=台帳シート!BO175,台帳シート!BO175-1,ROUNDDOWN(VLOOKUP(台帳シート!J175,[1]償却率!$B$4:$C$77,2,FALSE)*台帳シート!M175,0)))),0)))</f>
        <v>0</v>
      </c>
      <c r="BS175" s="66">
        <f t="shared" si="47"/>
        <v>2299999</v>
      </c>
      <c r="BT175" s="75">
        <f t="shared" si="46"/>
        <v>1</v>
      </c>
      <c r="BU175" s="68"/>
    </row>
    <row r="176" spans="2:73" ht="35.1" customHeight="1" x14ac:dyDescent="0.15">
      <c r="B176" s="69" t="s">
        <v>510</v>
      </c>
      <c r="C176" s="55"/>
      <c r="D176" s="47" t="s">
        <v>370</v>
      </c>
      <c r="E176" s="48" t="s">
        <v>156</v>
      </c>
      <c r="F176" s="49" t="s">
        <v>341</v>
      </c>
      <c r="G176" s="50" t="s">
        <v>511</v>
      </c>
      <c r="H176" s="51" t="s">
        <v>80</v>
      </c>
      <c r="I176" s="50"/>
      <c r="J176" s="49">
        <v>15</v>
      </c>
      <c r="K176" s="70">
        <v>40749</v>
      </c>
      <c r="L176" s="51"/>
      <c r="M176" s="71">
        <v>1386000</v>
      </c>
      <c r="N176" s="77"/>
      <c r="O176" s="55"/>
      <c r="P176" s="55"/>
      <c r="Q176" s="55"/>
      <c r="R176" s="55" t="str">
        <f t="shared" si="48"/>
        <v>-</v>
      </c>
      <c r="S176" s="55"/>
      <c r="T176" s="55"/>
      <c r="U176" s="55"/>
      <c r="V176" s="55"/>
      <c r="W176" s="55"/>
      <c r="X176" s="55"/>
      <c r="Y176" s="55" t="str">
        <f t="shared" si="56"/>
        <v>-</v>
      </c>
      <c r="Z176" s="55"/>
      <c r="AA176" s="55"/>
      <c r="AB176" s="55"/>
      <c r="AC176" s="55"/>
      <c r="AD176" s="55"/>
      <c r="AE176" s="55"/>
      <c r="AF176" s="55"/>
      <c r="AG176" s="55"/>
      <c r="AH176" s="51" t="s">
        <v>81</v>
      </c>
      <c r="AI176" s="51"/>
      <c r="AJ176" s="51"/>
      <c r="AK176" s="51"/>
      <c r="AL176" s="51"/>
      <c r="AM176" s="51"/>
      <c r="AN176" s="51"/>
      <c r="AO176" s="51"/>
      <c r="AP176" s="51"/>
      <c r="AQ176" s="57">
        <v>1</v>
      </c>
      <c r="AR176" s="51" t="s">
        <v>351</v>
      </c>
      <c r="AS176" s="51"/>
      <c r="AT176" s="51"/>
      <c r="AU176" s="51"/>
      <c r="AV176" s="51" t="s">
        <v>100</v>
      </c>
      <c r="AW176" s="51"/>
      <c r="AX176" s="58" t="s">
        <v>86</v>
      </c>
      <c r="AY176" s="59"/>
      <c r="AZ176" s="60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72"/>
      <c r="BL176" s="73">
        <f t="shared" si="51"/>
        <v>6</v>
      </c>
      <c r="BM176" s="64">
        <f>+IF(ISERROR(ROUNDDOWN(VLOOKUP(J176,[1]償却率!$B$4:$C$82,2,FALSE)*台帳シート!M176,0)*台帳シート!BL176),0,ROUNDDOWN(VLOOKUP(台帳シート!J176,[1]償却率!$B$4:$C$82,2,FALSE)*台帳シート!M176,0)*台帳シート!BL176)</f>
        <v>557172</v>
      </c>
      <c r="BN176" s="65">
        <f t="shared" si="52"/>
        <v>557172</v>
      </c>
      <c r="BO176" s="74">
        <f t="shared" si="45"/>
        <v>828828</v>
      </c>
      <c r="BP176" s="74">
        <f t="shared" si="53"/>
        <v>0</v>
      </c>
      <c r="BQ176" s="65">
        <f t="shared" si="55"/>
        <v>0</v>
      </c>
      <c r="BR176" s="65">
        <f>IF(ISERROR(IF(BP176=0,IF(F176="無形・ソフトウェア",IF(ROUNDDOWN(VLOOKUP(J176,[1]償却率!$B$4:$C$77,2,FALSE)*台帳シート!M176,0)&gt;=台帳シート!BO176,台帳シート!BO176-0,ROUNDDOWN(VLOOKUP(台帳シート!J176,[1]償却率!$B$4:$C$77,2,FALSE)*台帳シート!M176,0)),IF(H176="1：リース",IF(ROUNDDOWN(VLOOKUP(J176,[1]償却率!$B$4:$C$77,2,FALSE)*台帳シート!M176,0)&gt;=台帳シート!BO176,台帳シート!BO176-0,ROUNDDOWN(VLOOKUP(台帳シート!J176,[1]償却率!$B$4:$C$77,2,FALSE)*台帳シート!M176,0)),IF(ROUNDDOWN(VLOOKUP(J176,[1]償却率!$B$4:$C$77,2,FALSE)*台帳シート!M176,0)&gt;=台帳シート!BO176,台帳シート!BO176-1,ROUNDDOWN(VLOOKUP(台帳シート!J176,[1]償却率!$B$4:$C$77,2,FALSE)*台帳シート!M176,0)))),0)),0,(IF(BP176=0,IF(F176="無形・ソフトウェア",IF(ROUNDDOWN(VLOOKUP(J176,[1]償却率!$B$4:$C$77,2,FALSE)*台帳シート!M176,0)&gt;=台帳シート!BO176,台帳シート!BO176-0,ROUNDDOWN(VLOOKUP(台帳シート!J176,[1]償却率!$B$4:$C$77,2,FALSE)*台帳シート!M176,0)),IF(H176="1：リース",IF(ROUNDDOWN(VLOOKUP(J176,[1]償却率!$B$4:$C$77,2,FALSE)*台帳シート!M176,0)&gt;=台帳シート!BO176,台帳シート!BO176-0,ROUNDDOWN(VLOOKUP(台帳シート!J176,[1]償却率!$B$4:$C$77,2,FALSE)*台帳シート!M176,0)),IF(ROUNDDOWN(VLOOKUP(J176,[1]償却率!$B$4:$C$77,2,FALSE)*台帳シート!M176,0)&gt;=台帳シート!BO176,台帳シート!BO176-1,ROUNDDOWN(VLOOKUP(台帳シート!J176,[1]償却率!$B$4:$C$77,2,FALSE)*台帳シート!M176,0)))),0)))</f>
        <v>92862</v>
      </c>
      <c r="BS176" s="66">
        <f t="shared" si="47"/>
        <v>650034</v>
      </c>
      <c r="BT176" s="75">
        <f t="shared" si="46"/>
        <v>735966</v>
      </c>
      <c r="BU176" s="68"/>
    </row>
    <row r="177" spans="2:73" ht="35.1" customHeight="1" x14ac:dyDescent="0.15">
      <c r="B177" s="69" t="s">
        <v>512</v>
      </c>
      <c r="C177" s="55"/>
      <c r="D177" s="47" t="s">
        <v>370</v>
      </c>
      <c r="E177" s="48" t="s">
        <v>156</v>
      </c>
      <c r="F177" s="49" t="s">
        <v>341</v>
      </c>
      <c r="G177" s="50" t="s">
        <v>513</v>
      </c>
      <c r="H177" s="51" t="s">
        <v>80</v>
      </c>
      <c r="I177" s="50"/>
      <c r="J177" s="49">
        <v>5</v>
      </c>
      <c r="K177" s="70">
        <v>40999</v>
      </c>
      <c r="L177" s="51"/>
      <c r="M177" s="71">
        <v>3811500</v>
      </c>
      <c r="N177" s="77"/>
      <c r="O177" s="104"/>
      <c r="P177" s="55"/>
      <c r="Q177" s="55"/>
      <c r="R177" s="55" t="str">
        <f t="shared" si="48"/>
        <v>-</v>
      </c>
      <c r="S177" s="55"/>
      <c r="T177" s="55"/>
      <c r="U177" s="55"/>
      <c r="V177" s="55"/>
      <c r="W177" s="55"/>
      <c r="X177" s="55"/>
      <c r="Y177" s="55" t="str">
        <f t="shared" si="56"/>
        <v>-</v>
      </c>
      <c r="Z177" s="55"/>
      <c r="AA177" s="55"/>
      <c r="AB177" s="55"/>
      <c r="AC177" s="55"/>
      <c r="AD177" s="55"/>
      <c r="AE177" s="55"/>
      <c r="AF177" s="55"/>
      <c r="AG177" s="55"/>
      <c r="AH177" s="51" t="s">
        <v>81</v>
      </c>
      <c r="AI177" s="51"/>
      <c r="AJ177" s="51"/>
      <c r="AK177" s="51"/>
      <c r="AL177" s="51"/>
      <c r="AM177" s="51"/>
      <c r="AN177" s="51"/>
      <c r="AO177" s="51"/>
      <c r="AP177" s="51"/>
      <c r="AQ177" s="57">
        <v>1</v>
      </c>
      <c r="AR177" s="51" t="s">
        <v>213</v>
      </c>
      <c r="AS177" s="51"/>
      <c r="AT177" s="51"/>
      <c r="AU177" s="51"/>
      <c r="AV177" s="51" t="s">
        <v>100</v>
      </c>
      <c r="AW177" s="51"/>
      <c r="AX177" s="58" t="s">
        <v>86</v>
      </c>
      <c r="AY177" s="59"/>
      <c r="AZ177" s="60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72"/>
      <c r="BL177" s="73">
        <f t="shared" si="51"/>
        <v>6</v>
      </c>
      <c r="BM177" s="64">
        <f>+IF(ISERROR(ROUNDDOWN(VLOOKUP(J177,[1]償却率!$B$4:$C$82,2,FALSE)*台帳シート!M177,0)*台帳シート!BL177),0,ROUNDDOWN(VLOOKUP(台帳シート!J177,[1]償却率!$B$4:$C$82,2,FALSE)*台帳シート!M177,0)*台帳シート!BL177)</f>
        <v>4573800</v>
      </c>
      <c r="BN177" s="65">
        <f t="shared" si="52"/>
        <v>3811499</v>
      </c>
      <c r="BO177" s="74">
        <f t="shared" si="45"/>
        <v>1</v>
      </c>
      <c r="BP177" s="74">
        <f t="shared" si="53"/>
        <v>0</v>
      </c>
      <c r="BQ177" s="65">
        <f t="shared" si="55"/>
        <v>0</v>
      </c>
      <c r="BR177" s="65">
        <f>IF(ISERROR(IF(BP177=0,IF(F177="無形・ソフトウェア",IF(ROUNDDOWN(VLOOKUP(J177,[1]償却率!$B$4:$C$77,2,FALSE)*台帳シート!M177,0)&gt;=台帳シート!BO177,台帳シート!BO177-0,ROUNDDOWN(VLOOKUP(台帳シート!J177,[1]償却率!$B$4:$C$77,2,FALSE)*台帳シート!M177,0)),IF(H177="1：リース",IF(ROUNDDOWN(VLOOKUP(J177,[1]償却率!$B$4:$C$77,2,FALSE)*台帳シート!M177,0)&gt;=台帳シート!BO177,台帳シート!BO177-0,ROUNDDOWN(VLOOKUP(台帳シート!J177,[1]償却率!$B$4:$C$77,2,FALSE)*台帳シート!M177,0)),IF(ROUNDDOWN(VLOOKUP(J177,[1]償却率!$B$4:$C$77,2,FALSE)*台帳シート!M177,0)&gt;=台帳シート!BO177,台帳シート!BO177-1,ROUNDDOWN(VLOOKUP(台帳シート!J177,[1]償却率!$B$4:$C$77,2,FALSE)*台帳シート!M177,0)))),0)),0,(IF(BP177=0,IF(F177="無形・ソフトウェア",IF(ROUNDDOWN(VLOOKUP(J177,[1]償却率!$B$4:$C$77,2,FALSE)*台帳シート!M177,0)&gt;=台帳シート!BO177,台帳シート!BO177-0,ROUNDDOWN(VLOOKUP(台帳シート!J177,[1]償却率!$B$4:$C$77,2,FALSE)*台帳シート!M177,0)),IF(H177="1：リース",IF(ROUNDDOWN(VLOOKUP(J177,[1]償却率!$B$4:$C$77,2,FALSE)*台帳シート!M177,0)&gt;=台帳シート!BO177,台帳シート!BO177-0,ROUNDDOWN(VLOOKUP(台帳シート!J177,[1]償却率!$B$4:$C$77,2,FALSE)*台帳シート!M177,0)),IF(ROUNDDOWN(VLOOKUP(J177,[1]償却率!$B$4:$C$77,2,FALSE)*台帳シート!M177,0)&gt;=台帳シート!BO177,台帳シート!BO177-1,ROUNDDOWN(VLOOKUP(台帳シート!J177,[1]償却率!$B$4:$C$77,2,FALSE)*台帳シート!M177,0)))),0)))</f>
        <v>0</v>
      </c>
      <c r="BS177" s="66">
        <f t="shared" si="47"/>
        <v>3811499</v>
      </c>
      <c r="BT177" s="75">
        <f t="shared" si="46"/>
        <v>1</v>
      </c>
      <c r="BU177" s="68"/>
    </row>
    <row r="178" spans="2:73" ht="35.1" customHeight="1" x14ac:dyDescent="0.15">
      <c r="B178" s="69" t="s">
        <v>514</v>
      </c>
      <c r="C178" s="55"/>
      <c r="D178" s="47" t="s">
        <v>515</v>
      </c>
      <c r="E178" s="48" t="s">
        <v>156</v>
      </c>
      <c r="F178" s="49" t="s">
        <v>341</v>
      </c>
      <c r="G178" s="50" t="s">
        <v>516</v>
      </c>
      <c r="H178" s="51" t="s">
        <v>80</v>
      </c>
      <c r="I178" s="50"/>
      <c r="J178" s="49">
        <v>5</v>
      </c>
      <c r="K178" s="70">
        <v>40829</v>
      </c>
      <c r="L178" s="51"/>
      <c r="M178" s="71">
        <v>26953500</v>
      </c>
      <c r="N178" s="77"/>
      <c r="O178" s="104"/>
      <c r="P178" s="55"/>
      <c r="Q178" s="55"/>
      <c r="R178" s="55" t="str">
        <f t="shared" si="48"/>
        <v>-</v>
      </c>
      <c r="S178" s="55"/>
      <c r="T178" s="55"/>
      <c r="U178" s="55"/>
      <c r="V178" s="55"/>
      <c r="W178" s="55"/>
      <c r="X178" s="55"/>
      <c r="Y178" s="55" t="str">
        <f t="shared" si="56"/>
        <v>-</v>
      </c>
      <c r="Z178" s="55"/>
      <c r="AA178" s="55"/>
      <c r="AB178" s="55"/>
      <c r="AC178" s="55"/>
      <c r="AD178" s="55"/>
      <c r="AE178" s="55"/>
      <c r="AF178" s="55"/>
      <c r="AG178" s="55"/>
      <c r="AH178" s="51" t="s">
        <v>81</v>
      </c>
      <c r="AI178" s="51"/>
      <c r="AJ178" s="51"/>
      <c r="AK178" s="51"/>
      <c r="AL178" s="51"/>
      <c r="AM178" s="51"/>
      <c r="AN178" s="51"/>
      <c r="AO178" s="51"/>
      <c r="AP178" s="51"/>
      <c r="AQ178" s="57">
        <v>1</v>
      </c>
      <c r="AR178" s="51" t="s">
        <v>351</v>
      </c>
      <c r="AS178" s="51"/>
      <c r="AT178" s="51"/>
      <c r="AU178" s="51"/>
      <c r="AV178" s="51" t="s">
        <v>100</v>
      </c>
      <c r="AW178" s="51"/>
      <c r="AX178" s="58" t="s">
        <v>86</v>
      </c>
      <c r="AY178" s="59"/>
      <c r="AZ178" s="60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72"/>
      <c r="BL178" s="73">
        <f t="shared" si="51"/>
        <v>6</v>
      </c>
      <c r="BM178" s="64">
        <f>+IF(ISERROR(ROUNDDOWN(VLOOKUP(J178,[1]償却率!$B$4:$C$82,2,FALSE)*台帳シート!M178,0)*台帳シート!BL178),0,ROUNDDOWN(VLOOKUP(台帳シート!J178,[1]償却率!$B$4:$C$82,2,FALSE)*台帳シート!M178,0)*台帳シート!BL178)</f>
        <v>32344200</v>
      </c>
      <c r="BN178" s="65">
        <f t="shared" si="52"/>
        <v>26953499</v>
      </c>
      <c r="BO178" s="74">
        <f t="shared" si="45"/>
        <v>1</v>
      </c>
      <c r="BP178" s="74">
        <f t="shared" si="53"/>
        <v>0</v>
      </c>
      <c r="BQ178" s="65">
        <f t="shared" si="55"/>
        <v>0</v>
      </c>
      <c r="BR178" s="65">
        <f>IF(ISERROR(IF(BP178=0,IF(F178="無形・ソフトウェア",IF(ROUNDDOWN(VLOOKUP(J178,[1]償却率!$B$4:$C$77,2,FALSE)*台帳シート!M178,0)&gt;=台帳シート!BO178,台帳シート!BO178-0,ROUNDDOWN(VLOOKUP(台帳シート!J178,[1]償却率!$B$4:$C$77,2,FALSE)*台帳シート!M178,0)),IF(H178="1：リース",IF(ROUNDDOWN(VLOOKUP(J178,[1]償却率!$B$4:$C$77,2,FALSE)*台帳シート!M178,0)&gt;=台帳シート!BO178,台帳シート!BO178-0,ROUNDDOWN(VLOOKUP(台帳シート!J178,[1]償却率!$B$4:$C$77,2,FALSE)*台帳シート!M178,0)),IF(ROUNDDOWN(VLOOKUP(J178,[1]償却率!$B$4:$C$77,2,FALSE)*台帳シート!M178,0)&gt;=台帳シート!BO178,台帳シート!BO178-1,ROUNDDOWN(VLOOKUP(台帳シート!J178,[1]償却率!$B$4:$C$77,2,FALSE)*台帳シート!M178,0)))),0)),0,(IF(BP178=0,IF(F178="無形・ソフトウェア",IF(ROUNDDOWN(VLOOKUP(J178,[1]償却率!$B$4:$C$77,2,FALSE)*台帳シート!M178,0)&gt;=台帳シート!BO178,台帳シート!BO178-0,ROUNDDOWN(VLOOKUP(台帳シート!J178,[1]償却率!$B$4:$C$77,2,FALSE)*台帳シート!M178,0)),IF(H178="1：リース",IF(ROUNDDOWN(VLOOKUP(J178,[1]償却率!$B$4:$C$77,2,FALSE)*台帳シート!M178,0)&gt;=台帳シート!BO178,台帳シート!BO178-0,ROUNDDOWN(VLOOKUP(台帳シート!J178,[1]償却率!$B$4:$C$77,2,FALSE)*台帳シート!M178,0)),IF(ROUNDDOWN(VLOOKUP(J178,[1]償却率!$B$4:$C$77,2,FALSE)*台帳シート!M178,0)&gt;=台帳シート!BO178,台帳シート!BO178-1,ROUNDDOWN(VLOOKUP(台帳シート!J178,[1]償却率!$B$4:$C$77,2,FALSE)*台帳シート!M178,0)))),0)))</f>
        <v>0</v>
      </c>
      <c r="BS178" s="66">
        <f t="shared" si="47"/>
        <v>26953499</v>
      </c>
      <c r="BT178" s="75">
        <f t="shared" si="46"/>
        <v>1</v>
      </c>
      <c r="BU178" s="68"/>
    </row>
    <row r="179" spans="2:73" ht="35.1" customHeight="1" x14ac:dyDescent="0.15">
      <c r="B179" s="69" t="s">
        <v>517</v>
      </c>
      <c r="C179" s="55"/>
      <c r="D179" s="47" t="s">
        <v>515</v>
      </c>
      <c r="E179" s="48" t="s">
        <v>156</v>
      </c>
      <c r="F179" s="49" t="s">
        <v>341</v>
      </c>
      <c r="G179" s="50" t="s">
        <v>518</v>
      </c>
      <c r="H179" s="51" t="s">
        <v>80</v>
      </c>
      <c r="I179" s="50"/>
      <c r="J179" s="49">
        <v>4</v>
      </c>
      <c r="K179" s="70">
        <v>40999</v>
      </c>
      <c r="L179" s="51"/>
      <c r="M179" s="71">
        <v>2520000</v>
      </c>
      <c r="N179" s="77"/>
      <c r="O179" s="55"/>
      <c r="P179" s="55"/>
      <c r="Q179" s="55"/>
      <c r="R179" s="55" t="str">
        <f t="shared" si="48"/>
        <v>-</v>
      </c>
      <c r="S179" s="55"/>
      <c r="T179" s="55"/>
      <c r="U179" s="55"/>
      <c r="V179" s="55"/>
      <c r="W179" s="55"/>
      <c r="X179" s="55"/>
      <c r="Y179" s="55" t="str">
        <f t="shared" si="56"/>
        <v>-</v>
      </c>
      <c r="Z179" s="55"/>
      <c r="AA179" s="55"/>
      <c r="AB179" s="55"/>
      <c r="AC179" s="55"/>
      <c r="AD179" s="55"/>
      <c r="AE179" s="55"/>
      <c r="AF179" s="55"/>
      <c r="AG179" s="55"/>
      <c r="AH179" s="51" t="s">
        <v>81</v>
      </c>
      <c r="AI179" s="51"/>
      <c r="AJ179" s="51"/>
      <c r="AK179" s="51"/>
      <c r="AL179" s="51"/>
      <c r="AM179" s="51"/>
      <c r="AN179" s="51"/>
      <c r="AO179" s="51"/>
      <c r="AP179" s="51"/>
      <c r="AQ179" s="57">
        <v>1</v>
      </c>
      <c r="AR179" s="51" t="s">
        <v>351</v>
      </c>
      <c r="AS179" s="51"/>
      <c r="AT179" s="51"/>
      <c r="AU179" s="51"/>
      <c r="AV179" s="51" t="s">
        <v>100</v>
      </c>
      <c r="AW179" s="51"/>
      <c r="AX179" s="58" t="s">
        <v>86</v>
      </c>
      <c r="AY179" s="59"/>
      <c r="AZ179" s="60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72"/>
      <c r="BL179" s="73">
        <f t="shared" si="51"/>
        <v>6</v>
      </c>
      <c r="BM179" s="64">
        <f>+IF(ISERROR(ROUNDDOWN(VLOOKUP(J179,[1]償却率!$B$4:$C$82,2,FALSE)*台帳シート!M179,0)*台帳シート!BL179),0,ROUNDDOWN(VLOOKUP(台帳シート!J179,[1]償却率!$B$4:$C$82,2,FALSE)*台帳シート!M179,0)*台帳シート!BL179)</f>
        <v>3780000</v>
      </c>
      <c r="BN179" s="65">
        <f t="shared" si="52"/>
        <v>2519999</v>
      </c>
      <c r="BO179" s="74">
        <f t="shared" si="45"/>
        <v>1</v>
      </c>
      <c r="BP179" s="74">
        <f t="shared" si="53"/>
        <v>0</v>
      </c>
      <c r="BQ179" s="65">
        <f t="shared" si="55"/>
        <v>0</v>
      </c>
      <c r="BR179" s="65">
        <f>IF(ISERROR(IF(BP179=0,IF(F179="無形・ソフトウェア",IF(ROUNDDOWN(VLOOKUP(J179,[1]償却率!$B$4:$C$77,2,FALSE)*台帳シート!M179,0)&gt;=台帳シート!BO179,台帳シート!BO179-0,ROUNDDOWN(VLOOKUP(台帳シート!J179,[1]償却率!$B$4:$C$77,2,FALSE)*台帳シート!M179,0)),IF(H179="1：リース",IF(ROUNDDOWN(VLOOKUP(J179,[1]償却率!$B$4:$C$77,2,FALSE)*台帳シート!M179,0)&gt;=台帳シート!BO179,台帳シート!BO179-0,ROUNDDOWN(VLOOKUP(台帳シート!J179,[1]償却率!$B$4:$C$77,2,FALSE)*台帳シート!M179,0)),IF(ROUNDDOWN(VLOOKUP(J179,[1]償却率!$B$4:$C$77,2,FALSE)*台帳シート!M179,0)&gt;=台帳シート!BO179,台帳シート!BO179-1,ROUNDDOWN(VLOOKUP(台帳シート!J179,[1]償却率!$B$4:$C$77,2,FALSE)*台帳シート!M179,0)))),0)),0,(IF(BP179=0,IF(F179="無形・ソフトウェア",IF(ROUNDDOWN(VLOOKUP(J179,[1]償却率!$B$4:$C$77,2,FALSE)*台帳シート!M179,0)&gt;=台帳シート!BO179,台帳シート!BO179-0,ROUNDDOWN(VLOOKUP(台帳シート!J179,[1]償却率!$B$4:$C$77,2,FALSE)*台帳シート!M179,0)),IF(H179="1：リース",IF(ROUNDDOWN(VLOOKUP(J179,[1]償却率!$B$4:$C$77,2,FALSE)*台帳シート!M179,0)&gt;=台帳シート!BO179,台帳シート!BO179-0,ROUNDDOWN(VLOOKUP(台帳シート!J179,[1]償却率!$B$4:$C$77,2,FALSE)*台帳シート!M179,0)),IF(ROUNDDOWN(VLOOKUP(J179,[1]償却率!$B$4:$C$77,2,FALSE)*台帳シート!M179,0)&gt;=台帳シート!BO179,台帳シート!BO179-1,ROUNDDOWN(VLOOKUP(台帳シート!J179,[1]償却率!$B$4:$C$77,2,FALSE)*台帳シート!M179,0)))),0)))</f>
        <v>0</v>
      </c>
      <c r="BS179" s="66">
        <f t="shared" si="47"/>
        <v>2519999</v>
      </c>
      <c r="BT179" s="75">
        <f t="shared" si="46"/>
        <v>1</v>
      </c>
      <c r="BU179" s="68"/>
    </row>
    <row r="180" spans="2:73" ht="35.1" customHeight="1" x14ac:dyDescent="0.15">
      <c r="B180" s="69" t="s">
        <v>519</v>
      </c>
      <c r="C180" s="55"/>
      <c r="D180" s="47" t="s">
        <v>515</v>
      </c>
      <c r="E180" s="48" t="s">
        <v>156</v>
      </c>
      <c r="F180" s="49" t="s">
        <v>341</v>
      </c>
      <c r="G180" s="50" t="s">
        <v>520</v>
      </c>
      <c r="H180" s="51" t="s">
        <v>80</v>
      </c>
      <c r="I180" s="50"/>
      <c r="J180" s="49">
        <v>4</v>
      </c>
      <c r="K180" s="70">
        <v>40999</v>
      </c>
      <c r="L180" s="51"/>
      <c r="M180" s="71">
        <v>819000</v>
      </c>
      <c r="N180" s="77"/>
      <c r="O180" s="55"/>
      <c r="P180" s="55"/>
      <c r="Q180" s="55"/>
      <c r="R180" s="55" t="str">
        <f t="shared" si="48"/>
        <v>-</v>
      </c>
      <c r="S180" s="55"/>
      <c r="T180" s="55"/>
      <c r="U180" s="55"/>
      <c r="V180" s="55"/>
      <c r="W180" s="55"/>
      <c r="X180" s="55"/>
      <c r="Y180" s="55" t="str">
        <f t="shared" si="56"/>
        <v>-</v>
      </c>
      <c r="Z180" s="55"/>
      <c r="AA180" s="55"/>
      <c r="AB180" s="55"/>
      <c r="AC180" s="55"/>
      <c r="AD180" s="55"/>
      <c r="AE180" s="55"/>
      <c r="AF180" s="55"/>
      <c r="AG180" s="55"/>
      <c r="AH180" s="51" t="s">
        <v>81</v>
      </c>
      <c r="AI180" s="51"/>
      <c r="AJ180" s="51"/>
      <c r="AK180" s="51"/>
      <c r="AL180" s="51"/>
      <c r="AM180" s="51"/>
      <c r="AN180" s="51"/>
      <c r="AO180" s="51"/>
      <c r="AP180" s="51"/>
      <c r="AQ180" s="57">
        <v>1</v>
      </c>
      <c r="AR180" s="51" t="s">
        <v>351</v>
      </c>
      <c r="AS180" s="51"/>
      <c r="AT180" s="51"/>
      <c r="AU180" s="51"/>
      <c r="AV180" s="51" t="s">
        <v>100</v>
      </c>
      <c r="AW180" s="51"/>
      <c r="AX180" s="58" t="s">
        <v>86</v>
      </c>
      <c r="AY180" s="59"/>
      <c r="AZ180" s="60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72"/>
      <c r="BL180" s="73">
        <f t="shared" si="51"/>
        <v>6</v>
      </c>
      <c r="BM180" s="64">
        <f>+IF(ISERROR(ROUNDDOWN(VLOOKUP(J180,[1]償却率!$B$4:$C$82,2,FALSE)*台帳シート!M180,0)*台帳シート!BL180),0,ROUNDDOWN(VLOOKUP(台帳シート!J180,[1]償却率!$B$4:$C$82,2,FALSE)*台帳シート!M180,0)*台帳シート!BL180)</f>
        <v>1228500</v>
      </c>
      <c r="BN180" s="65">
        <f t="shared" si="52"/>
        <v>818999</v>
      </c>
      <c r="BO180" s="74">
        <f t="shared" si="45"/>
        <v>1</v>
      </c>
      <c r="BP180" s="74">
        <f t="shared" si="53"/>
        <v>0</v>
      </c>
      <c r="BQ180" s="65">
        <f t="shared" si="55"/>
        <v>0</v>
      </c>
      <c r="BR180" s="65">
        <f>IF(ISERROR(IF(BP180=0,IF(F180="無形・ソフトウェア",IF(ROUNDDOWN(VLOOKUP(J180,[1]償却率!$B$4:$C$77,2,FALSE)*台帳シート!M180,0)&gt;=台帳シート!BO180,台帳シート!BO180-0,ROUNDDOWN(VLOOKUP(台帳シート!J180,[1]償却率!$B$4:$C$77,2,FALSE)*台帳シート!M180,0)),IF(H180="1：リース",IF(ROUNDDOWN(VLOOKUP(J180,[1]償却率!$B$4:$C$77,2,FALSE)*台帳シート!M180,0)&gt;=台帳シート!BO180,台帳シート!BO180-0,ROUNDDOWN(VLOOKUP(台帳シート!J180,[1]償却率!$B$4:$C$77,2,FALSE)*台帳シート!M180,0)),IF(ROUNDDOWN(VLOOKUP(J180,[1]償却率!$B$4:$C$77,2,FALSE)*台帳シート!M180,0)&gt;=台帳シート!BO180,台帳シート!BO180-1,ROUNDDOWN(VLOOKUP(台帳シート!J180,[1]償却率!$B$4:$C$77,2,FALSE)*台帳シート!M180,0)))),0)),0,(IF(BP180=0,IF(F180="無形・ソフトウェア",IF(ROUNDDOWN(VLOOKUP(J180,[1]償却率!$B$4:$C$77,2,FALSE)*台帳シート!M180,0)&gt;=台帳シート!BO180,台帳シート!BO180-0,ROUNDDOWN(VLOOKUP(台帳シート!J180,[1]償却率!$B$4:$C$77,2,FALSE)*台帳シート!M180,0)),IF(H180="1：リース",IF(ROUNDDOWN(VLOOKUP(J180,[1]償却率!$B$4:$C$77,2,FALSE)*台帳シート!M180,0)&gt;=台帳シート!BO180,台帳シート!BO180-0,ROUNDDOWN(VLOOKUP(台帳シート!J180,[1]償却率!$B$4:$C$77,2,FALSE)*台帳シート!M180,0)),IF(ROUNDDOWN(VLOOKUP(J180,[1]償却率!$B$4:$C$77,2,FALSE)*台帳シート!M180,0)&gt;=台帳シート!BO180,台帳シート!BO180-1,ROUNDDOWN(VLOOKUP(台帳シート!J180,[1]償却率!$B$4:$C$77,2,FALSE)*台帳シート!M180,0)))),0)))</f>
        <v>0</v>
      </c>
      <c r="BS180" s="66">
        <f t="shared" si="47"/>
        <v>818999</v>
      </c>
      <c r="BT180" s="75">
        <f t="shared" si="46"/>
        <v>1</v>
      </c>
      <c r="BU180" s="68"/>
    </row>
    <row r="181" spans="2:73" ht="35.1" customHeight="1" x14ac:dyDescent="0.15">
      <c r="B181" s="69" t="s">
        <v>521</v>
      </c>
      <c r="C181" s="55"/>
      <c r="D181" s="47" t="s">
        <v>515</v>
      </c>
      <c r="E181" s="48" t="s">
        <v>156</v>
      </c>
      <c r="F181" s="49" t="s">
        <v>341</v>
      </c>
      <c r="G181" s="50" t="s">
        <v>522</v>
      </c>
      <c r="H181" s="51" t="s">
        <v>80</v>
      </c>
      <c r="I181" s="50"/>
      <c r="J181" s="49">
        <v>4</v>
      </c>
      <c r="K181" s="70">
        <v>40999</v>
      </c>
      <c r="L181" s="51"/>
      <c r="M181" s="71">
        <v>2961000</v>
      </c>
      <c r="N181" s="77"/>
      <c r="O181" s="104"/>
      <c r="P181" s="55"/>
      <c r="Q181" s="55"/>
      <c r="R181" s="55" t="str">
        <f t="shared" si="48"/>
        <v>-</v>
      </c>
      <c r="S181" s="55"/>
      <c r="T181" s="55"/>
      <c r="U181" s="55"/>
      <c r="V181" s="55"/>
      <c r="W181" s="55"/>
      <c r="X181" s="55"/>
      <c r="Y181" s="55" t="str">
        <f t="shared" si="56"/>
        <v>-</v>
      </c>
      <c r="Z181" s="55"/>
      <c r="AA181" s="55"/>
      <c r="AB181" s="55"/>
      <c r="AC181" s="55"/>
      <c r="AD181" s="55"/>
      <c r="AE181" s="55"/>
      <c r="AF181" s="55"/>
      <c r="AG181" s="55"/>
      <c r="AH181" s="51" t="s">
        <v>81</v>
      </c>
      <c r="AI181" s="51"/>
      <c r="AJ181" s="51"/>
      <c r="AK181" s="51"/>
      <c r="AL181" s="51"/>
      <c r="AM181" s="51"/>
      <c r="AN181" s="51"/>
      <c r="AO181" s="51"/>
      <c r="AP181" s="51"/>
      <c r="AQ181" s="57">
        <v>1</v>
      </c>
      <c r="AR181" s="51" t="s">
        <v>351</v>
      </c>
      <c r="AS181" s="51"/>
      <c r="AT181" s="51"/>
      <c r="AU181" s="51"/>
      <c r="AV181" s="51" t="s">
        <v>100</v>
      </c>
      <c r="AW181" s="51"/>
      <c r="AX181" s="58" t="s">
        <v>86</v>
      </c>
      <c r="AY181" s="59"/>
      <c r="AZ181" s="60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72"/>
      <c r="BL181" s="73">
        <f t="shared" si="51"/>
        <v>6</v>
      </c>
      <c r="BM181" s="64">
        <f>+IF(ISERROR(ROUNDDOWN(VLOOKUP(J181,[1]償却率!$B$4:$C$82,2,FALSE)*台帳シート!M181,0)*台帳シート!BL181),0,ROUNDDOWN(VLOOKUP(台帳シート!J181,[1]償却率!$B$4:$C$82,2,FALSE)*台帳シート!M181,0)*台帳シート!BL181)</f>
        <v>4441500</v>
      </c>
      <c r="BN181" s="65">
        <f t="shared" si="52"/>
        <v>2960999</v>
      </c>
      <c r="BO181" s="74">
        <f t="shared" si="45"/>
        <v>1</v>
      </c>
      <c r="BP181" s="74">
        <f t="shared" si="53"/>
        <v>0</v>
      </c>
      <c r="BQ181" s="65">
        <f t="shared" si="55"/>
        <v>0</v>
      </c>
      <c r="BR181" s="65">
        <f>IF(ISERROR(IF(BP181=0,IF(F181="無形・ソフトウェア",IF(ROUNDDOWN(VLOOKUP(J181,[1]償却率!$B$4:$C$77,2,FALSE)*台帳シート!M181,0)&gt;=台帳シート!BO181,台帳シート!BO181-0,ROUNDDOWN(VLOOKUP(台帳シート!J181,[1]償却率!$B$4:$C$77,2,FALSE)*台帳シート!M181,0)),IF(H181="1：リース",IF(ROUNDDOWN(VLOOKUP(J181,[1]償却率!$B$4:$C$77,2,FALSE)*台帳シート!M181,0)&gt;=台帳シート!BO181,台帳シート!BO181-0,ROUNDDOWN(VLOOKUP(台帳シート!J181,[1]償却率!$B$4:$C$77,2,FALSE)*台帳シート!M181,0)),IF(ROUNDDOWN(VLOOKUP(J181,[1]償却率!$B$4:$C$77,2,FALSE)*台帳シート!M181,0)&gt;=台帳シート!BO181,台帳シート!BO181-1,ROUNDDOWN(VLOOKUP(台帳シート!J181,[1]償却率!$B$4:$C$77,2,FALSE)*台帳シート!M181,0)))),0)),0,(IF(BP181=0,IF(F181="無形・ソフトウェア",IF(ROUNDDOWN(VLOOKUP(J181,[1]償却率!$B$4:$C$77,2,FALSE)*台帳シート!M181,0)&gt;=台帳シート!BO181,台帳シート!BO181-0,ROUNDDOWN(VLOOKUP(台帳シート!J181,[1]償却率!$B$4:$C$77,2,FALSE)*台帳シート!M181,0)),IF(H181="1：リース",IF(ROUNDDOWN(VLOOKUP(J181,[1]償却率!$B$4:$C$77,2,FALSE)*台帳シート!M181,0)&gt;=台帳シート!BO181,台帳シート!BO181-0,ROUNDDOWN(VLOOKUP(台帳シート!J181,[1]償却率!$B$4:$C$77,2,FALSE)*台帳シート!M181,0)),IF(ROUNDDOWN(VLOOKUP(J181,[1]償却率!$B$4:$C$77,2,FALSE)*台帳シート!M181,0)&gt;=台帳シート!BO181,台帳シート!BO181-1,ROUNDDOWN(VLOOKUP(台帳シート!J181,[1]償却率!$B$4:$C$77,2,FALSE)*台帳シート!M181,0)))),0)))</f>
        <v>0</v>
      </c>
      <c r="BS181" s="66">
        <f t="shared" si="47"/>
        <v>2960999</v>
      </c>
      <c r="BT181" s="75">
        <f t="shared" si="46"/>
        <v>1</v>
      </c>
      <c r="BU181" s="68"/>
    </row>
    <row r="182" spans="2:73" ht="35.1" customHeight="1" x14ac:dyDescent="0.15">
      <c r="B182" s="69" t="s">
        <v>523</v>
      </c>
      <c r="C182" s="55"/>
      <c r="D182" s="47" t="s">
        <v>370</v>
      </c>
      <c r="E182" s="48" t="s">
        <v>156</v>
      </c>
      <c r="F182" s="49" t="s">
        <v>341</v>
      </c>
      <c r="G182" s="50" t="s">
        <v>524</v>
      </c>
      <c r="H182" s="51" t="s">
        <v>80</v>
      </c>
      <c r="I182" s="50"/>
      <c r="J182" s="49">
        <v>10</v>
      </c>
      <c r="K182" s="70">
        <v>40999</v>
      </c>
      <c r="L182" s="51"/>
      <c r="M182" s="71">
        <v>3732750</v>
      </c>
      <c r="N182" s="77"/>
      <c r="O182" s="55"/>
      <c r="P182" s="55"/>
      <c r="Q182" s="55"/>
      <c r="R182" s="55" t="str">
        <f t="shared" si="48"/>
        <v>-</v>
      </c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1" t="s">
        <v>81</v>
      </c>
      <c r="AI182" s="51"/>
      <c r="AJ182" s="51"/>
      <c r="AK182" s="51"/>
      <c r="AL182" s="51"/>
      <c r="AM182" s="51"/>
      <c r="AN182" s="51"/>
      <c r="AO182" s="51"/>
      <c r="AP182" s="51"/>
      <c r="AQ182" s="57">
        <v>1</v>
      </c>
      <c r="AR182" s="51" t="s">
        <v>351</v>
      </c>
      <c r="AS182" s="51"/>
      <c r="AT182" s="51"/>
      <c r="AU182" s="51"/>
      <c r="AV182" s="51" t="s">
        <v>100</v>
      </c>
      <c r="AW182" s="51"/>
      <c r="AX182" s="58" t="s">
        <v>86</v>
      </c>
      <c r="AY182" s="59"/>
      <c r="AZ182" s="60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72"/>
      <c r="BL182" s="73">
        <f t="shared" si="51"/>
        <v>6</v>
      </c>
      <c r="BM182" s="64">
        <f>+IF(ISERROR(ROUNDDOWN(VLOOKUP(J182,[1]償却率!$B$4:$C$82,2,FALSE)*台帳シート!M182,0)*台帳シート!BL182),0,ROUNDDOWN(VLOOKUP(台帳シート!J182,[1]償却率!$B$4:$C$82,2,FALSE)*台帳シート!M182,0)*台帳シート!BL182)</f>
        <v>2239650</v>
      </c>
      <c r="BN182" s="65">
        <f t="shared" si="52"/>
        <v>2239650</v>
      </c>
      <c r="BO182" s="74">
        <f t="shared" si="45"/>
        <v>1493100</v>
      </c>
      <c r="BP182" s="74">
        <f t="shared" si="53"/>
        <v>0</v>
      </c>
      <c r="BQ182" s="65">
        <f t="shared" si="55"/>
        <v>0</v>
      </c>
      <c r="BR182" s="65">
        <f>IF(ISERROR(IF(BP182=0,IF(F182="無形・ソフトウェア",IF(ROUNDDOWN(VLOOKUP(J182,[1]償却率!$B$4:$C$77,2,FALSE)*台帳シート!M182,0)&gt;=台帳シート!BO182,台帳シート!BO182-0,ROUNDDOWN(VLOOKUP(台帳シート!J182,[1]償却率!$B$4:$C$77,2,FALSE)*台帳シート!M182,0)),IF(H182="1：リース",IF(ROUNDDOWN(VLOOKUP(J182,[1]償却率!$B$4:$C$77,2,FALSE)*台帳シート!M182,0)&gt;=台帳シート!BO182,台帳シート!BO182-0,ROUNDDOWN(VLOOKUP(台帳シート!J182,[1]償却率!$B$4:$C$77,2,FALSE)*台帳シート!M182,0)),IF(ROUNDDOWN(VLOOKUP(J182,[1]償却率!$B$4:$C$77,2,FALSE)*台帳シート!M182,0)&gt;=台帳シート!BO182,台帳シート!BO182-1,ROUNDDOWN(VLOOKUP(台帳シート!J182,[1]償却率!$B$4:$C$77,2,FALSE)*台帳シート!M182,0)))),0)),0,(IF(BP182=0,IF(F182="無形・ソフトウェア",IF(ROUNDDOWN(VLOOKUP(J182,[1]償却率!$B$4:$C$77,2,FALSE)*台帳シート!M182,0)&gt;=台帳シート!BO182,台帳シート!BO182-0,ROUNDDOWN(VLOOKUP(台帳シート!J182,[1]償却率!$B$4:$C$77,2,FALSE)*台帳シート!M182,0)),IF(H182="1：リース",IF(ROUNDDOWN(VLOOKUP(J182,[1]償却率!$B$4:$C$77,2,FALSE)*台帳シート!M182,0)&gt;=台帳シート!BO182,台帳シート!BO182-0,ROUNDDOWN(VLOOKUP(台帳シート!J182,[1]償却率!$B$4:$C$77,2,FALSE)*台帳シート!M182,0)),IF(ROUNDDOWN(VLOOKUP(J182,[1]償却率!$B$4:$C$77,2,FALSE)*台帳シート!M182,0)&gt;=台帳シート!BO182,台帳シート!BO182-1,ROUNDDOWN(VLOOKUP(台帳シート!J182,[1]償却率!$B$4:$C$77,2,FALSE)*台帳シート!M182,0)))),0)))</f>
        <v>373275</v>
      </c>
      <c r="BS182" s="66">
        <f t="shared" si="47"/>
        <v>2612925</v>
      </c>
      <c r="BT182" s="75">
        <f t="shared" si="46"/>
        <v>1119825</v>
      </c>
      <c r="BU182" s="68"/>
    </row>
    <row r="183" spans="2:73" ht="35.1" customHeight="1" x14ac:dyDescent="0.15">
      <c r="B183" s="69" t="s">
        <v>525</v>
      </c>
      <c r="C183" s="55"/>
      <c r="D183" s="47" t="s">
        <v>526</v>
      </c>
      <c r="E183" s="48" t="s">
        <v>156</v>
      </c>
      <c r="F183" s="49" t="s">
        <v>341</v>
      </c>
      <c r="G183" s="50" t="s">
        <v>527</v>
      </c>
      <c r="H183" s="51" t="s">
        <v>80</v>
      </c>
      <c r="I183" s="50"/>
      <c r="J183" s="49">
        <v>5</v>
      </c>
      <c r="K183" s="70">
        <v>40851</v>
      </c>
      <c r="L183" s="51"/>
      <c r="M183" s="71">
        <v>2499000</v>
      </c>
      <c r="N183" s="77"/>
      <c r="O183" s="55"/>
      <c r="P183" s="55"/>
      <c r="Q183" s="55"/>
      <c r="R183" s="55" t="str">
        <f t="shared" si="48"/>
        <v>-</v>
      </c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1" t="s">
        <v>81</v>
      </c>
      <c r="AI183" s="51"/>
      <c r="AJ183" s="51"/>
      <c r="AK183" s="51"/>
      <c r="AL183" s="51"/>
      <c r="AM183" s="51"/>
      <c r="AN183" s="51"/>
      <c r="AO183" s="51"/>
      <c r="AP183" s="51"/>
      <c r="AQ183" s="57">
        <v>1</v>
      </c>
      <c r="AR183" s="51" t="s">
        <v>351</v>
      </c>
      <c r="AS183" s="51"/>
      <c r="AT183" s="51"/>
      <c r="AU183" s="51"/>
      <c r="AV183" s="51" t="s">
        <v>100</v>
      </c>
      <c r="AW183" s="51"/>
      <c r="AX183" s="58" t="s">
        <v>86</v>
      </c>
      <c r="AY183" s="59"/>
      <c r="AZ183" s="60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72"/>
      <c r="BL183" s="73">
        <f t="shared" si="51"/>
        <v>6</v>
      </c>
      <c r="BM183" s="64">
        <f>+IF(ISERROR(ROUNDDOWN(VLOOKUP(J183,[1]償却率!$B$4:$C$82,2,FALSE)*台帳シート!M183,0)*台帳シート!BL183),0,ROUNDDOWN(VLOOKUP(台帳シート!J183,[1]償却率!$B$4:$C$82,2,FALSE)*台帳シート!M183,0)*台帳シート!BL183)</f>
        <v>2998800</v>
      </c>
      <c r="BN183" s="65">
        <f t="shared" si="52"/>
        <v>2498999</v>
      </c>
      <c r="BO183" s="74">
        <f t="shared" si="45"/>
        <v>1</v>
      </c>
      <c r="BP183" s="74">
        <f t="shared" si="53"/>
        <v>0</v>
      </c>
      <c r="BQ183" s="65">
        <f t="shared" si="55"/>
        <v>0</v>
      </c>
      <c r="BR183" s="65">
        <f>IF(ISERROR(IF(BP183=0,IF(F183="無形・ソフトウェア",IF(ROUNDDOWN(VLOOKUP(J183,[1]償却率!$B$4:$C$77,2,FALSE)*台帳シート!M183,0)&gt;=台帳シート!BO183,台帳シート!BO183-0,ROUNDDOWN(VLOOKUP(台帳シート!J183,[1]償却率!$B$4:$C$77,2,FALSE)*台帳シート!M183,0)),IF(H183="1：リース",IF(ROUNDDOWN(VLOOKUP(J183,[1]償却率!$B$4:$C$77,2,FALSE)*台帳シート!M183,0)&gt;=台帳シート!BO183,台帳シート!BO183-0,ROUNDDOWN(VLOOKUP(台帳シート!J183,[1]償却率!$B$4:$C$77,2,FALSE)*台帳シート!M183,0)),IF(ROUNDDOWN(VLOOKUP(J183,[1]償却率!$B$4:$C$77,2,FALSE)*台帳シート!M183,0)&gt;=台帳シート!BO183,台帳シート!BO183-1,ROUNDDOWN(VLOOKUP(台帳シート!J183,[1]償却率!$B$4:$C$77,2,FALSE)*台帳シート!M183,0)))),0)),0,(IF(BP183=0,IF(F183="無形・ソフトウェア",IF(ROUNDDOWN(VLOOKUP(J183,[1]償却率!$B$4:$C$77,2,FALSE)*台帳シート!M183,0)&gt;=台帳シート!BO183,台帳シート!BO183-0,ROUNDDOWN(VLOOKUP(台帳シート!J183,[1]償却率!$B$4:$C$77,2,FALSE)*台帳シート!M183,0)),IF(H183="1：リース",IF(ROUNDDOWN(VLOOKUP(J183,[1]償却率!$B$4:$C$77,2,FALSE)*台帳シート!M183,0)&gt;=台帳シート!BO183,台帳シート!BO183-0,ROUNDDOWN(VLOOKUP(台帳シート!J183,[1]償却率!$B$4:$C$77,2,FALSE)*台帳シート!M183,0)),IF(ROUNDDOWN(VLOOKUP(J183,[1]償却率!$B$4:$C$77,2,FALSE)*台帳シート!M183,0)&gt;=台帳シート!BO183,台帳シート!BO183-1,ROUNDDOWN(VLOOKUP(台帳シート!J183,[1]償却率!$B$4:$C$77,2,FALSE)*台帳シート!M183,0)))),0)))</f>
        <v>0</v>
      </c>
      <c r="BS183" s="66">
        <f t="shared" si="47"/>
        <v>2498999</v>
      </c>
      <c r="BT183" s="75">
        <f t="shared" si="46"/>
        <v>1</v>
      </c>
      <c r="BU183" s="68"/>
    </row>
    <row r="184" spans="2:73" ht="35.1" customHeight="1" x14ac:dyDescent="0.15">
      <c r="B184" s="69" t="s">
        <v>528</v>
      </c>
      <c r="C184" s="55"/>
      <c r="D184" s="47" t="s">
        <v>526</v>
      </c>
      <c r="E184" s="48" t="s">
        <v>156</v>
      </c>
      <c r="F184" s="49" t="s">
        <v>341</v>
      </c>
      <c r="G184" s="50" t="s">
        <v>529</v>
      </c>
      <c r="H184" s="51" t="s">
        <v>80</v>
      </c>
      <c r="I184" s="50"/>
      <c r="J184" s="49">
        <v>15</v>
      </c>
      <c r="K184" s="52">
        <v>40999</v>
      </c>
      <c r="L184" s="51"/>
      <c r="M184" s="71">
        <v>1459500</v>
      </c>
      <c r="N184" s="77"/>
      <c r="O184" s="55"/>
      <c r="P184" s="55"/>
      <c r="Q184" s="55"/>
      <c r="R184" s="55" t="str">
        <f t="shared" si="48"/>
        <v>-</v>
      </c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1" t="s">
        <v>81</v>
      </c>
      <c r="AI184" s="51"/>
      <c r="AJ184" s="51"/>
      <c r="AK184" s="51"/>
      <c r="AL184" s="51"/>
      <c r="AM184" s="51"/>
      <c r="AN184" s="51"/>
      <c r="AO184" s="51"/>
      <c r="AP184" s="51"/>
      <c r="AQ184" s="57">
        <v>1</v>
      </c>
      <c r="AR184" s="51" t="s">
        <v>351</v>
      </c>
      <c r="AS184" s="51"/>
      <c r="AT184" s="51"/>
      <c r="AU184" s="51"/>
      <c r="AV184" s="51" t="s">
        <v>100</v>
      </c>
      <c r="AW184" s="51"/>
      <c r="AX184" s="58" t="s">
        <v>86</v>
      </c>
      <c r="AY184" s="59"/>
      <c r="AZ184" s="60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72"/>
      <c r="BL184" s="73">
        <f t="shared" si="51"/>
        <v>6</v>
      </c>
      <c r="BM184" s="64">
        <f>+IF(ISERROR(ROUNDDOWN(VLOOKUP(J184,[1]償却率!$B$4:$C$82,2,FALSE)*台帳シート!M184,0)*台帳シート!BL184),0,ROUNDDOWN(VLOOKUP(台帳シート!J184,[1]償却率!$B$4:$C$82,2,FALSE)*台帳シート!M184,0)*台帳シート!BL184)</f>
        <v>586716</v>
      </c>
      <c r="BN184" s="65">
        <f t="shared" si="52"/>
        <v>586716</v>
      </c>
      <c r="BO184" s="74">
        <f t="shared" si="45"/>
        <v>872784</v>
      </c>
      <c r="BP184" s="74">
        <f t="shared" si="53"/>
        <v>0</v>
      </c>
      <c r="BQ184" s="65">
        <f t="shared" si="55"/>
        <v>0</v>
      </c>
      <c r="BR184" s="65">
        <f>IF(ISERROR(IF(BP184=0,IF(F184="無形・ソフトウェア",IF(ROUNDDOWN(VLOOKUP(J184,[1]償却率!$B$4:$C$77,2,FALSE)*台帳シート!M184,0)&gt;=台帳シート!BO184,台帳シート!BO184-0,ROUNDDOWN(VLOOKUP(台帳シート!J184,[1]償却率!$B$4:$C$77,2,FALSE)*台帳シート!M184,0)),IF(H184="1：リース",IF(ROUNDDOWN(VLOOKUP(J184,[1]償却率!$B$4:$C$77,2,FALSE)*台帳シート!M184,0)&gt;=台帳シート!BO184,台帳シート!BO184-0,ROUNDDOWN(VLOOKUP(台帳シート!J184,[1]償却率!$B$4:$C$77,2,FALSE)*台帳シート!M184,0)),IF(ROUNDDOWN(VLOOKUP(J184,[1]償却率!$B$4:$C$77,2,FALSE)*台帳シート!M184,0)&gt;=台帳シート!BO184,台帳シート!BO184-1,ROUNDDOWN(VLOOKUP(台帳シート!J184,[1]償却率!$B$4:$C$77,2,FALSE)*台帳シート!M184,0)))),0)),0,(IF(BP184=0,IF(F184="無形・ソフトウェア",IF(ROUNDDOWN(VLOOKUP(J184,[1]償却率!$B$4:$C$77,2,FALSE)*台帳シート!M184,0)&gt;=台帳シート!BO184,台帳シート!BO184-0,ROUNDDOWN(VLOOKUP(台帳シート!J184,[1]償却率!$B$4:$C$77,2,FALSE)*台帳シート!M184,0)),IF(H184="1：リース",IF(ROUNDDOWN(VLOOKUP(J184,[1]償却率!$B$4:$C$77,2,FALSE)*台帳シート!M184,0)&gt;=台帳シート!BO184,台帳シート!BO184-0,ROUNDDOWN(VLOOKUP(台帳シート!J184,[1]償却率!$B$4:$C$77,2,FALSE)*台帳シート!M184,0)),IF(ROUNDDOWN(VLOOKUP(J184,[1]償却率!$B$4:$C$77,2,FALSE)*台帳シート!M184,0)&gt;=台帳シート!BO184,台帳シート!BO184-1,ROUNDDOWN(VLOOKUP(台帳シート!J184,[1]償却率!$B$4:$C$77,2,FALSE)*台帳シート!M184,0)))),0)))</f>
        <v>97786</v>
      </c>
      <c r="BS184" s="66">
        <f t="shared" si="47"/>
        <v>684502</v>
      </c>
      <c r="BT184" s="75">
        <f t="shared" si="46"/>
        <v>774998</v>
      </c>
      <c r="BU184" s="68"/>
    </row>
    <row r="185" spans="2:73" ht="35.1" customHeight="1" x14ac:dyDescent="0.15">
      <c r="B185" s="69" t="s">
        <v>530</v>
      </c>
      <c r="C185" s="55"/>
      <c r="D185" s="47" t="s">
        <v>370</v>
      </c>
      <c r="E185" s="48" t="s">
        <v>156</v>
      </c>
      <c r="F185" s="49" t="s">
        <v>341</v>
      </c>
      <c r="G185" s="50" t="s">
        <v>531</v>
      </c>
      <c r="H185" s="51" t="s">
        <v>80</v>
      </c>
      <c r="I185" s="50"/>
      <c r="J185" s="49">
        <v>5</v>
      </c>
      <c r="K185" s="70">
        <v>40999</v>
      </c>
      <c r="L185" s="51"/>
      <c r="M185" s="71">
        <v>1344000</v>
      </c>
      <c r="N185" s="77"/>
      <c r="O185" s="55"/>
      <c r="P185" s="55"/>
      <c r="Q185" s="55"/>
      <c r="R185" s="55" t="str">
        <f t="shared" si="48"/>
        <v>-</v>
      </c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1" t="s">
        <v>81</v>
      </c>
      <c r="AI185" s="51"/>
      <c r="AJ185" s="51"/>
      <c r="AK185" s="51"/>
      <c r="AL185" s="51"/>
      <c r="AM185" s="51"/>
      <c r="AN185" s="51"/>
      <c r="AO185" s="51"/>
      <c r="AP185" s="51"/>
      <c r="AQ185" s="57">
        <v>1</v>
      </c>
      <c r="AR185" s="51" t="s">
        <v>351</v>
      </c>
      <c r="AS185" s="51"/>
      <c r="AT185" s="51"/>
      <c r="AU185" s="51"/>
      <c r="AV185" s="51" t="s">
        <v>100</v>
      </c>
      <c r="AW185" s="51"/>
      <c r="AX185" s="58" t="s">
        <v>86</v>
      </c>
      <c r="AY185" s="59"/>
      <c r="AZ185" s="60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72"/>
      <c r="BL185" s="73">
        <f t="shared" si="51"/>
        <v>6</v>
      </c>
      <c r="BM185" s="64">
        <f>+IF(ISERROR(ROUNDDOWN(VLOOKUP(J185,[1]償却率!$B$4:$C$82,2,FALSE)*台帳シート!M185,0)*台帳シート!BL185),0,ROUNDDOWN(VLOOKUP(台帳シート!J185,[1]償却率!$B$4:$C$82,2,FALSE)*台帳シート!M185,0)*台帳シート!BL185)</f>
        <v>1612800</v>
      </c>
      <c r="BN185" s="65">
        <f t="shared" si="52"/>
        <v>1343999</v>
      </c>
      <c r="BO185" s="74">
        <f t="shared" si="45"/>
        <v>1</v>
      </c>
      <c r="BP185" s="74">
        <f t="shared" si="53"/>
        <v>0</v>
      </c>
      <c r="BQ185" s="65">
        <f t="shared" si="55"/>
        <v>0</v>
      </c>
      <c r="BR185" s="65">
        <f>IF(ISERROR(IF(BP185=0,IF(F185="無形・ソフトウェア",IF(ROUNDDOWN(VLOOKUP(J185,[1]償却率!$B$4:$C$77,2,FALSE)*台帳シート!M185,0)&gt;=台帳シート!BO185,台帳シート!BO185-0,ROUNDDOWN(VLOOKUP(台帳シート!J185,[1]償却率!$B$4:$C$77,2,FALSE)*台帳シート!M185,0)),IF(H185="1：リース",IF(ROUNDDOWN(VLOOKUP(J185,[1]償却率!$B$4:$C$77,2,FALSE)*台帳シート!M185,0)&gt;=台帳シート!BO185,台帳シート!BO185-0,ROUNDDOWN(VLOOKUP(台帳シート!J185,[1]償却率!$B$4:$C$77,2,FALSE)*台帳シート!M185,0)),IF(ROUNDDOWN(VLOOKUP(J185,[1]償却率!$B$4:$C$77,2,FALSE)*台帳シート!M185,0)&gt;=台帳シート!BO185,台帳シート!BO185-1,ROUNDDOWN(VLOOKUP(台帳シート!J185,[1]償却率!$B$4:$C$77,2,FALSE)*台帳シート!M185,0)))),0)),0,(IF(BP185=0,IF(F185="無形・ソフトウェア",IF(ROUNDDOWN(VLOOKUP(J185,[1]償却率!$B$4:$C$77,2,FALSE)*台帳シート!M185,0)&gt;=台帳シート!BO185,台帳シート!BO185-0,ROUNDDOWN(VLOOKUP(台帳シート!J185,[1]償却率!$B$4:$C$77,2,FALSE)*台帳シート!M185,0)),IF(H185="1：リース",IF(ROUNDDOWN(VLOOKUP(J185,[1]償却率!$B$4:$C$77,2,FALSE)*台帳シート!M185,0)&gt;=台帳シート!BO185,台帳シート!BO185-0,ROUNDDOWN(VLOOKUP(台帳シート!J185,[1]償却率!$B$4:$C$77,2,FALSE)*台帳シート!M185,0)),IF(ROUNDDOWN(VLOOKUP(J185,[1]償却率!$B$4:$C$77,2,FALSE)*台帳シート!M185,0)&gt;=台帳シート!BO185,台帳シート!BO185-1,ROUNDDOWN(VLOOKUP(台帳シート!J185,[1]償却率!$B$4:$C$77,2,FALSE)*台帳シート!M185,0)))),0)))</f>
        <v>0</v>
      </c>
      <c r="BS185" s="66">
        <f t="shared" si="47"/>
        <v>1343999</v>
      </c>
      <c r="BT185" s="75">
        <f t="shared" si="46"/>
        <v>1</v>
      </c>
      <c r="BU185" s="68"/>
    </row>
    <row r="186" spans="2:73" ht="35.1" customHeight="1" x14ac:dyDescent="0.15">
      <c r="B186" s="69" t="s">
        <v>532</v>
      </c>
      <c r="C186" s="55"/>
      <c r="D186" s="47" t="s">
        <v>533</v>
      </c>
      <c r="E186" s="48" t="s">
        <v>156</v>
      </c>
      <c r="F186" s="49" t="s">
        <v>341</v>
      </c>
      <c r="G186" s="50" t="s">
        <v>534</v>
      </c>
      <c r="H186" s="51" t="s">
        <v>80</v>
      </c>
      <c r="I186" s="50"/>
      <c r="J186" s="49">
        <v>5</v>
      </c>
      <c r="K186" s="70">
        <v>40851</v>
      </c>
      <c r="L186" s="51"/>
      <c r="M186" s="71">
        <v>3065000</v>
      </c>
      <c r="N186" s="77"/>
      <c r="O186" s="55"/>
      <c r="P186" s="55"/>
      <c r="Q186" s="55"/>
      <c r="R186" s="55" t="str">
        <f t="shared" si="48"/>
        <v>-</v>
      </c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1" t="s">
        <v>81</v>
      </c>
      <c r="AI186" s="51"/>
      <c r="AJ186" s="51"/>
      <c r="AK186" s="51"/>
      <c r="AL186" s="51"/>
      <c r="AM186" s="51"/>
      <c r="AN186" s="51"/>
      <c r="AO186" s="51"/>
      <c r="AP186" s="51"/>
      <c r="AQ186" s="57">
        <v>1</v>
      </c>
      <c r="AR186" s="51" t="s">
        <v>351</v>
      </c>
      <c r="AS186" s="51"/>
      <c r="AT186" s="51"/>
      <c r="AU186" s="51"/>
      <c r="AV186" s="51" t="s">
        <v>100</v>
      </c>
      <c r="AW186" s="51"/>
      <c r="AX186" s="58" t="s">
        <v>86</v>
      </c>
      <c r="AY186" s="59"/>
      <c r="AZ186" s="60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72"/>
      <c r="BL186" s="73">
        <f t="shared" si="51"/>
        <v>6</v>
      </c>
      <c r="BM186" s="64">
        <f>+IF(ISERROR(ROUNDDOWN(VLOOKUP(J186,[1]償却率!$B$4:$C$82,2,FALSE)*台帳シート!M186,0)*台帳シート!BL186),0,ROUNDDOWN(VLOOKUP(台帳シート!J186,[1]償却率!$B$4:$C$82,2,FALSE)*台帳シート!M186,0)*台帳シート!BL186)</f>
        <v>3678000</v>
      </c>
      <c r="BN186" s="65">
        <f t="shared" si="52"/>
        <v>3064999</v>
      </c>
      <c r="BO186" s="74">
        <f t="shared" si="45"/>
        <v>1</v>
      </c>
      <c r="BP186" s="74">
        <f t="shared" si="53"/>
        <v>0</v>
      </c>
      <c r="BQ186" s="65">
        <f t="shared" si="55"/>
        <v>0</v>
      </c>
      <c r="BR186" s="65">
        <f>IF(ISERROR(IF(BP186=0,IF(F186="無形・ソフトウェア",IF(ROUNDDOWN(VLOOKUP(J186,[1]償却率!$B$4:$C$77,2,FALSE)*台帳シート!M186,0)&gt;=台帳シート!BO186,台帳シート!BO186-0,ROUNDDOWN(VLOOKUP(台帳シート!J186,[1]償却率!$B$4:$C$77,2,FALSE)*台帳シート!M186,0)),IF(H186="1：リース",IF(ROUNDDOWN(VLOOKUP(J186,[1]償却率!$B$4:$C$77,2,FALSE)*台帳シート!M186,0)&gt;=台帳シート!BO186,台帳シート!BO186-0,ROUNDDOWN(VLOOKUP(台帳シート!J186,[1]償却率!$B$4:$C$77,2,FALSE)*台帳シート!M186,0)),IF(ROUNDDOWN(VLOOKUP(J186,[1]償却率!$B$4:$C$77,2,FALSE)*台帳シート!M186,0)&gt;=台帳シート!BO186,台帳シート!BO186-1,ROUNDDOWN(VLOOKUP(台帳シート!J186,[1]償却率!$B$4:$C$77,2,FALSE)*台帳シート!M186,0)))),0)),0,(IF(BP186=0,IF(F186="無形・ソフトウェア",IF(ROUNDDOWN(VLOOKUP(J186,[1]償却率!$B$4:$C$77,2,FALSE)*台帳シート!M186,0)&gt;=台帳シート!BO186,台帳シート!BO186-0,ROUNDDOWN(VLOOKUP(台帳シート!J186,[1]償却率!$B$4:$C$77,2,FALSE)*台帳シート!M186,0)),IF(H186="1：リース",IF(ROUNDDOWN(VLOOKUP(J186,[1]償却率!$B$4:$C$77,2,FALSE)*台帳シート!M186,0)&gt;=台帳シート!BO186,台帳シート!BO186-0,ROUNDDOWN(VLOOKUP(台帳シート!J186,[1]償却率!$B$4:$C$77,2,FALSE)*台帳シート!M186,0)),IF(ROUNDDOWN(VLOOKUP(J186,[1]償却率!$B$4:$C$77,2,FALSE)*台帳シート!M186,0)&gt;=台帳シート!BO186,台帳シート!BO186-1,ROUNDDOWN(VLOOKUP(台帳シート!J186,[1]償却率!$B$4:$C$77,2,FALSE)*台帳シート!M186,0)))),0)))</f>
        <v>0</v>
      </c>
      <c r="BS186" s="66">
        <f t="shared" si="47"/>
        <v>3064999</v>
      </c>
      <c r="BT186" s="75">
        <f t="shared" si="46"/>
        <v>1</v>
      </c>
      <c r="BU186" s="68"/>
    </row>
    <row r="187" spans="2:73" ht="35.1" customHeight="1" x14ac:dyDescent="0.15">
      <c r="B187" s="69" t="s">
        <v>535</v>
      </c>
      <c r="C187" s="55"/>
      <c r="D187" s="47" t="s">
        <v>533</v>
      </c>
      <c r="E187" s="48" t="s">
        <v>156</v>
      </c>
      <c r="F187" s="49" t="s">
        <v>341</v>
      </c>
      <c r="G187" s="50" t="s">
        <v>529</v>
      </c>
      <c r="H187" s="51" t="s">
        <v>80</v>
      </c>
      <c r="I187" s="50"/>
      <c r="J187" s="49">
        <v>15</v>
      </c>
      <c r="K187" s="70">
        <v>40999</v>
      </c>
      <c r="L187" s="51"/>
      <c r="M187" s="71">
        <v>1459500</v>
      </c>
      <c r="N187" s="77"/>
      <c r="O187" s="55"/>
      <c r="P187" s="55"/>
      <c r="Q187" s="55"/>
      <c r="R187" s="55" t="str">
        <f t="shared" si="48"/>
        <v>-</v>
      </c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1" t="s">
        <v>81</v>
      </c>
      <c r="AI187" s="51"/>
      <c r="AJ187" s="51"/>
      <c r="AK187" s="51"/>
      <c r="AL187" s="51"/>
      <c r="AM187" s="51"/>
      <c r="AN187" s="51"/>
      <c r="AO187" s="51"/>
      <c r="AP187" s="51"/>
      <c r="AQ187" s="57">
        <v>1</v>
      </c>
      <c r="AR187" s="51" t="s">
        <v>351</v>
      </c>
      <c r="AS187" s="51"/>
      <c r="AT187" s="51"/>
      <c r="AU187" s="51"/>
      <c r="AV187" s="51" t="s">
        <v>100</v>
      </c>
      <c r="AW187" s="51"/>
      <c r="AX187" s="58" t="s">
        <v>86</v>
      </c>
      <c r="AY187" s="59"/>
      <c r="AZ187" s="60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72"/>
      <c r="BL187" s="73">
        <f t="shared" si="51"/>
        <v>6</v>
      </c>
      <c r="BM187" s="64">
        <f>+IF(ISERROR(ROUNDDOWN(VLOOKUP(J187,[1]償却率!$B$4:$C$82,2,FALSE)*台帳シート!M187,0)*台帳シート!BL187),0,ROUNDDOWN(VLOOKUP(台帳シート!J187,[1]償却率!$B$4:$C$82,2,FALSE)*台帳シート!M187,0)*台帳シート!BL187)</f>
        <v>586716</v>
      </c>
      <c r="BN187" s="65">
        <f t="shared" si="52"/>
        <v>586716</v>
      </c>
      <c r="BO187" s="74">
        <f t="shared" si="45"/>
        <v>872784</v>
      </c>
      <c r="BP187" s="74">
        <f t="shared" si="53"/>
        <v>0</v>
      </c>
      <c r="BQ187" s="65">
        <f t="shared" si="55"/>
        <v>0</v>
      </c>
      <c r="BR187" s="65">
        <f>IF(ISERROR(IF(BP187=0,IF(F187="無形・ソフトウェア",IF(ROUNDDOWN(VLOOKUP(J187,[1]償却率!$B$4:$C$77,2,FALSE)*台帳シート!M187,0)&gt;=台帳シート!BO187,台帳シート!BO187-0,ROUNDDOWN(VLOOKUP(台帳シート!J187,[1]償却率!$B$4:$C$77,2,FALSE)*台帳シート!M187,0)),IF(H187="1：リース",IF(ROUNDDOWN(VLOOKUP(J187,[1]償却率!$B$4:$C$77,2,FALSE)*台帳シート!M187,0)&gt;=台帳シート!BO187,台帳シート!BO187-0,ROUNDDOWN(VLOOKUP(台帳シート!J187,[1]償却率!$B$4:$C$77,2,FALSE)*台帳シート!M187,0)),IF(ROUNDDOWN(VLOOKUP(J187,[1]償却率!$B$4:$C$77,2,FALSE)*台帳シート!M187,0)&gt;=台帳シート!BO187,台帳シート!BO187-1,ROUNDDOWN(VLOOKUP(台帳シート!J187,[1]償却率!$B$4:$C$77,2,FALSE)*台帳シート!M187,0)))),0)),0,(IF(BP187=0,IF(F187="無形・ソフトウェア",IF(ROUNDDOWN(VLOOKUP(J187,[1]償却率!$B$4:$C$77,2,FALSE)*台帳シート!M187,0)&gt;=台帳シート!BO187,台帳シート!BO187-0,ROUNDDOWN(VLOOKUP(台帳シート!J187,[1]償却率!$B$4:$C$77,2,FALSE)*台帳シート!M187,0)),IF(H187="1：リース",IF(ROUNDDOWN(VLOOKUP(J187,[1]償却率!$B$4:$C$77,2,FALSE)*台帳シート!M187,0)&gt;=台帳シート!BO187,台帳シート!BO187-0,ROUNDDOWN(VLOOKUP(台帳シート!J187,[1]償却率!$B$4:$C$77,2,FALSE)*台帳シート!M187,0)),IF(ROUNDDOWN(VLOOKUP(J187,[1]償却率!$B$4:$C$77,2,FALSE)*台帳シート!M187,0)&gt;=台帳シート!BO187,台帳シート!BO187-1,ROUNDDOWN(VLOOKUP(台帳シート!J187,[1]償却率!$B$4:$C$77,2,FALSE)*台帳シート!M187,0)))),0)))</f>
        <v>97786</v>
      </c>
      <c r="BS187" s="66">
        <f t="shared" si="47"/>
        <v>684502</v>
      </c>
      <c r="BT187" s="75">
        <f t="shared" si="46"/>
        <v>774998</v>
      </c>
      <c r="BU187" s="68"/>
    </row>
    <row r="188" spans="2:73" ht="35.1" customHeight="1" x14ac:dyDescent="0.15">
      <c r="B188" s="69" t="s">
        <v>536</v>
      </c>
      <c r="C188" s="55"/>
      <c r="D188" s="47" t="s">
        <v>370</v>
      </c>
      <c r="E188" s="48" t="s">
        <v>156</v>
      </c>
      <c r="F188" s="49" t="s">
        <v>341</v>
      </c>
      <c r="G188" s="50" t="s">
        <v>531</v>
      </c>
      <c r="H188" s="51" t="s">
        <v>80</v>
      </c>
      <c r="I188" s="50"/>
      <c r="J188" s="49">
        <v>5</v>
      </c>
      <c r="K188" s="52">
        <v>40999</v>
      </c>
      <c r="L188" s="51"/>
      <c r="M188" s="71">
        <v>1344000</v>
      </c>
      <c r="N188" s="77"/>
      <c r="O188" s="104"/>
      <c r="P188" s="55"/>
      <c r="Q188" s="55"/>
      <c r="R188" s="55" t="str">
        <f t="shared" si="48"/>
        <v>-</v>
      </c>
      <c r="S188" s="55"/>
      <c r="T188" s="55"/>
      <c r="U188" s="55"/>
      <c r="V188" s="55"/>
      <c r="W188" s="55"/>
      <c r="X188" s="55"/>
      <c r="Y188" s="55" t="str">
        <f t="shared" ref="Y188:Y195" si="57">IF(BP188&lt;0,BP188,"-")</f>
        <v>-</v>
      </c>
      <c r="Z188" s="55"/>
      <c r="AA188" s="55"/>
      <c r="AB188" s="55"/>
      <c r="AC188" s="55"/>
      <c r="AD188" s="55"/>
      <c r="AE188" s="55"/>
      <c r="AF188" s="55"/>
      <c r="AG188" s="55"/>
      <c r="AH188" s="51" t="s">
        <v>81</v>
      </c>
      <c r="AI188" s="51"/>
      <c r="AJ188" s="51"/>
      <c r="AK188" s="51"/>
      <c r="AL188" s="51"/>
      <c r="AM188" s="51"/>
      <c r="AN188" s="51"/>
      <c r="AO188" s="51"/>
      <c r="AP188" s="51"/>
      <c r="AQ188" s="57">
        <v>1</v>
      </c>
      <c r="AR188" s="51" t="s">
        <v>351</v>
      </c>
      <c r="AS188" s="51"/>
      <c r="AT188" s="51"/>
      <c r="AU188" s="51"/>
      <c r="AV188" s="51" t="s">
        <v>100</v>
      </c>
      <c r="AW188" s="51"/>
      <c r="AX188" s="58" t="s">
        <v>86</v>
      </c>
      <c r="AY188" s="59"/>
      <c r="AZ188" s="60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72"/>
      <c r="BL188" s="73">
        <f t="shared" si="51"/>
        <v>6</v>
      </c>
      <c r="BM188" s="64">
        <f>+IF(ISERROR(ROUNDDOWN(VLOOKUP(J188,[1]償却率!$B$4:$C$82,2,FALSE)*台帳シート!M188,0)*台帳シート!BL188),0,ROUNDDOWN(VLOOKUP(台帳シート!J188,[1]償却率!$B$4:$C$82,2,FALSE)*台帳シート!M188,0)*台帳シート!BL188)</f>
        <v>1612800</v>
      </c>
      <c r="BN188" s="65">
        <f t="shared" si="52"/>
        <v>1343999</v>
      </c>
      <c r="BO188" s="74">
        <f t="shared" si="45"/>
        <v>1</v>
      </c>
      <c r="BP188" s="74">
        <f t="shared" si="53"/>
        <v>0</v>
      </c>
      <c r="BQ188" s="65">
        <f t="shared" si="55"/>
        <v>0</v>
      </c>
      <c r="BR188" s="65">
        <f>IF(ISERROR(IF(BP188=0,IF(F188="無形・ソフトウェア",IF(ROUNDDOWN(VLOOKUP(J188,[1]償却率!$B$4:$C$77,2,FALSE)*台帳シート!M188,0)&gt;=台帳シート!BO188,台帳シート!BO188-0,ROUNDDOWN(VLOOKUP(台帳シート!J188,[1]償却率!$B$4:$C$77,2,FALSE)*台帳シート!M188,0)),IF(H188="1：リース",IF(ROUNDDOWN(VLOOKUP(J188,[1]償却率!$B$4:$C$77,2,FALSE)*台帳シート!M188,0)&gt;=台帳シート!BO188,台帳シート!BO188-0,ROUNDDOWN(VLOOKUP(台帳シート!J188,[1]償却率!$B$4:$C$77,2,FALSE)*台帳シート!M188,0)),IF(ROUNDDOWN(VLOOKUP(J188,[1]償却率!$B$4:$C$77,2,FALSE)*台帳シート!M188,0)&gt;=台帳シート!BO188,台帳シート!BO188-1,ROUNDDOWN(VLOOKUP(台帳シート!J188,[1]償却率!$B$4:$C$77,2,FALSE)*台帳シート!M188,0)))),0)),0,(IF(BP188=0,IF(F188="無形・ソフトウェア",IF(ROUNDDOWN(VLOOKUP(J188,[1]償却率!$B$4:$C$77,2,FALSE)*台帳シート!M188,0)&gt;=台帳シート!BO188,台帳シート!BO188-0,ROUNDDOWN(VLOOKUP(台帳シート!J188,[1]償却率!$B$4:$C$77,2,FALSE)*台帳シート!M188,0)),IF(H188="1：リース",IF(ROUNDDOWN(VLOOKUP(J188,[1]償却率!$B$4:$C$77,2,FALSE)*台帳シート!M188,0)&gt;=台帳シート!BO188,台帳シート!BO188-0,ROUNDDOWN(VLOOKUP(台帳シート!J188,[1]償却率!$B$4:$C$77,2,FALSE)*台帳シート!M188,0)),IF(ROUNDDOWN(VLOOKUP(J188,[1]償却率!$B$4:$C$77,2,FALSE)*台帳シート!M188,0)&gt;=台帳シート!BO188,台帳シート!BO188-1,ROUNDDOWN(VLOOKUP(台帳シート!J188,[1]償却率!$B$4:$C$77,2,FALSE)*台帳シート!M188,0)))),0)))</f>
        <v>0</v>
      </c>
      <c r="BS188" s="66">
        <f t="shared" si="47"/>
        <v>1343999</v>
      </c>
      <c r="BT188" s="75">
        <f t="shared" si="46"/>
        <v>1</v>
      </c>
      <c r="BU188" s="68"/>
    </row>
    <row r="189" spans="2:73" ht="35.1" customHeight="1" x14ac:dyDescent="0.15">
      <c r="B189" s="69" t="s">
        <v>537</v>
      </c>
      <c r="C189" s="55"/>
      <c r="D189" s="47"/>
      <c r="E189" s="48" t="s">
        <v>156</v>
      </c>
      <c r="F189" s="49" t="s">
        <v>341</v>
      </c>
      <c r="G189" s="50" t="s">
        <v>538</v>
      </c>
      <c r="H189" s="51" t="s">
        <v>80</v>
      </c>
      <c r="I189" s="50"/>
      <c r="J189" s="49">
        <v>15</v>
      </c>
      <c r="K189" s="52">
        <v>41364</v>
      </c>
      <c r="L189" s="51"/>
      <c r="M189" s="71">
        <v>945000</v>
      </c>
      <c r="N189" s="77"/>
      <c r="O189" s="104">
        <v>43555</v>
      </c>
      <c r="P189" s="55"/>
      <c r="Q189" s="55"/>
      <c r="R189" s="55" t="str">
        <f t="shared" si="48"/>
        <v>-</v>
      </c>
      <c r="S189" s="55"/>
      <c r="T189" s="55"/>
      <c r="U189" s="55"/>
      <c r="V189" s="55"/>
      <c r="W189" s="55"/>
      <c r="X189" s="55"/>
      <c r="Y189" s="55">
        <f t="shared" si="57"/>
        <v>-628425</v>
      </c>
      <c r="Z189" s="55"/>
      <c r="AA189" s="55"/>
      <c r="AB189" s="55"/>
      <c r="AC189" s="55"/>
      <c r="AD189" s="55"/>
      <c r="AE189" s="55"/>
      <c r="AF189" s="55"/>
      <c r="AG189" s="55"/>
      <c r="AH189" s="51" t="s">
        <v>81</v>
      </c>
      <c r="AI189" s="51"/>
      <c r="AJ189" s="51"/>
      <c r="AK189" s="51"/>
      <c r="AL189" s="51"/>
      <c r="AM189" s="51"/>
      <c r="AN189" s="51"/>
      <c r="AO189" s="51"/>
      <c r="AP189" s="51"/>
      <c r="AQ189" s="57">
        <v>1</v>
      </c>
      <c r="AR189" s="51" t="s">
        <v>213</v>
      </c>
      <c r="AS189" s="51"/>
      <c r="AT189" s="51"/>
      <c r="AU189" s="51"/>
      <c r="AV189" s="51" t="s">
        <v>100</v>
      </c>
      <c r="AW189" s="51"/>
      <c r="AX189" s="58" t="s">
        <v>86</v>
      </c>
      <c r="AY189" s="59"/>
      <c r="AZ189" s="60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72"/>
      <c r="BL189" s="73">
        <f t="shared" si="51"/>
        <v>5</v>
      </c>
      <c r="BM189" s="64">
        <f>+IF(ISERROR(ROUNDDOWN(VLOOKUP(J189,[1]償却率!$B$4:$C$82,2,FALSE)*台帳シート!M189,0)*台帳シート!BL189),0,ROUNDDOWN(VLOOKUP(台帳シート!J189,[1]償却率!$B$4:$C$82,2,FALSE)*台帳シート!M189,0)*台帳シート!BL189)</f>
        <v>316575</v>
      </c>
      <c r="BN189" s="65">
        <f t="shared" si="52"/>
        <v>316575</v>
      </c>
      <c r="BO189" s="74">
        <f t="shared" si="45"/>
        <v>628425</v>
      </c>
      <c r="BP189" s="74">
        <f t="shared" si="53"/>
        <v>-628425</v>
      </c>
      <c r="BQ189" s="65">
        <f t="shared" si="55"/>
        <v>-945000</v>
      </c>
      <c r="BR189" s="65">
        <f>IF(ISERROR(IF(BP189=0,IF(F189="無形・ソフトウェア",IF(ROUNDDOWN(VLOOKUP(J189,[1]償却率!$B$4:$C$77,2,FALSE)*台帳シート!M189,0)&gt;=台帳シート!BO189,台帳シート!BO189-0,ROUNDDOWN(VLOOKUP(台帳シート!J189,[1]償却率!$B$4:$C$77,2,FALSE)*台帳シート!M189,0)),IF(H189="1：リース",IF(ROUNDDOWN(VLOOKUP(J189,[1]償却率!$B$4:$C$77,2,FALSE)*台帳シート!M189,0)&gt;=台帳シート!BO189,台帳シート!BO189-0,ROUNDDOWN(VLOOKUP(台帳シート!J189,[1]償却率!$B$4:$C$77,2,FALSE)*台帳シート!M189,0)),IF(ROUNDDOWN(VLOOKUP(J189,[1]償却率!$B$4:$C$77,2,FALSE)*台帳シート!M189,0)&gt;=台帳シート!BO189,台帳シート!BO189-1,ROUNDDOWN(VLOOKUP(台帳シート!J189,[1]償却率!$B$4:$C$77,2,FALSE)*台帳シート!M189,0)))),0)),0,(IF(BP189=0,IF(F189="無形・ソフトウェア",IF(ROUNDDOWN(VLOOKUP(J189,[1]償却率!$B$4:$C$77,2,FALSE)*台帳シート!M189,0)&gt;=台帳シート!BO189,台帳シート!BO189-0,ROUNDDOWN(VLOOKUP(台帳シート!J189,[1]償却率!$B$4:$C$77,2,FALSE)*台帳シート!M189,0)),IF(H189="1：リース",IF(ROUNDDOWN(VLOOKUP(J189,[1]償却率!$B$4:$C$77,2,FALSE)*台帳シート!M189,0)&gt;=台帳シート!BO189,台帳シート!BO189-0,ROUNDDOWN(VLOOKUP(台帳シート!J189,[1]償却率!$B$4:$C$77,2,FALSE)*台帳シート!M189,0)),IF(ROUNDDOWN(VLOOKUP(J189,[1]償却率!$B$4:$C$77,2,FALSE)*台帳シート!M189,0)&gt;=台帳シート!BO189,台帳シート!BO189-1,ROUNDDOWN(VLOOKUP(台帳シート!J189,[1]償却率!$B$4:$C$77,2,FALSE)*台帳シート!M189,0)))),0)))</f>
        <v>0</v>
      </c>
      <c r="BS189" s="66">
        <f>BN189+BQ189+BR189-BP189</f>
        <v>0</v>
      </c>
      <c r="BT189" s="75">
        <f t="shared" si="46"/>
        <v>0</v>
      </c>
      <c r="BU189" s="68"/>
    </row>
    <row r="190" spans="2:73" ht="35.1" customHeight="1" x14ac:dyDescent="0.15">
      <c r="B190" s="69" t="s">
        <v>539</v>
      </c>
      <c r="C190" s="55"/>
      <c r="D190" s="47"/>
      <c r="E190" s="48" t="s">
        <v>156</v>
      </c>
      <c r="F190" s="49" t="s">
        <v>341</v>
      </c>
      <c r="G190" s="50" t="s">
        <v>540</v>
      </c>
      <c r="H190" s="51" t="s">
        <v>80</v>
      </c>
      <c r="I190" s="50"/>
      <c r="J190" s="49">
        <v>5</v>
      </c>
      <c r="K190" s="52">
        <v>41695</v>
      </c>
      <c r="L190" s="51"/>
      <c r="M190" s="71">
        <v>1729350</v>
      </c>
      <c r="N190" s="77"/>
      <c r="O190" s="104"/>
      <c r="P190" s="55"/>
      <c r="Q190" s="55"/>
      <c r="R190" s="55" t="str">
        <f t="shared" si="48"/>
        <v>-</v>
      </c>
      <c r="S190" s="55"/>
      <c r="T190" s="55"/>
      <c r="U190" s="55"/>
      <c r="V190" s="55"/>
      <c r="W190" s="55"/>
      <c r="X190" s="55"/>
      <c r="Y190" s="55" t="str">
        <f t="shared" si="57"/>
        <v>-</v>
      </c>
      <c r="Z190" s="55"/>
      <c r="AA190" s="55"/>
      <c r="AB190" s="55"/>
      <c r="AC190" s="55"/>
      <c r="AD190" s="55"/>
      <c r="AE190" s="55"/>
      <c r="AF190" s="55"/>
      <c r="AG190" s="55"/>
      <c r="AH190" s="51" t="s">
        <v>81</v>
      </c>
      <c r="AI190" s="51"/>
      <c r="AJ190" s="51"/>
      <c r="AK190" s="51"/>
      <c r="AL190" s="51"/>
      <c r="AM190" s="51"/>
      <c r="AN190" s="51"/>
      <c r="AO190" s="51"/>
      <c r="AP190" s="51"/>
      <c r="AQ190" s="57">
        <v>1</v>
      </c>
      <c r="AR190" s="51" t="s">
        <v>351</v>
      </c>
      <c r="AS190" s="51"/>
      <c r="AT190" s="51"/>
      <c r="AU190" s="51"/>
      <c r="AV190" s="51" t="s">
        <v>100</v>
      </c>
      <c r="AW190" s="51"/>
      <c r="AX190" s="58" t="s">
        <v>86</v>
      </c>
      <c r="AY190" s="59"/>
      <c r="AZ190" s="60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72"/>
      <c r="BL190" s="73">
        <f t="shared" si="51"/>
        <v>4</v>
      </c>
      <c r="BM190" s="64">
        <f>+IF(ISERROR(ROUNDDOWN(VLOOKUP(J190,[1]償却率!$B$4:$C$82,2,FALSE)*台帳シート!M190,0)*台帳シート!BL190),0,ROUNDDOWN(VLOOKUP(台帳シート!J190,[1]償却率!$B$4:$C$82,2,FALSE)*台帳シート!M190,0)*台帳シート!BL190)</f>
        <v>1383480</v>
      </c>
      <c r="BN190" s="65">
        <f t="shared" si="52"/>
        <v>1383480</v>
      </c>
      <c r="BO190" s="74">
        <f t="shared" si="45"/>
        <v>345870</v>
      </c>
      <c r="BP190" s="74">
        <f t="shared" si="53"/>
        <v>0</v>
      </c>
      <c r="BQ190" s="65">
        <f t="shared" si="55"/>
        <v>0</v>
      </c>
      <c r="BR190" s="65">
        <f>IF(ISERROR(IF(BP190=0,IF(F190="無形・ソフトウェア",IF(ROUNDDOWN(VLOOKUP(J190,[1]償却率!$B$4:$C$77,2,FALSE)*台帳シート!M190,0)&gt;=台帳シート!BO190,台帳シート!BO190-0,ROUNDDOWN(VLOOKUP(台帳シート!J190,[1]償却率!$B$4:$C$77,2,FALSE)*台帳シート!M190,0)),IF(H190="1：リース",IF(ROUNDDOWN(VLOOKUP(J190,[1]償却率!$B$4:$C$77,2,FALSE)*台帳シート!M190,0)&gt;=台帳シート!BO190,台帳シート!BO190-0,ROUNDDOWN(VLOOKUP(台帳シート!J190,[1]償却率!$B$4:$C$77,2,FALSE)*台帳シート!M190,0)),IF(ROUNDDOWN(VLOOKUP(J190,[1]償却率!$B$4:$C$77,2,FALSE)*台帳シート!M190,0)&gt;=台帳シート!BO190,台帳シート!BO190-1,ROUNDDOWN(VLOOKUP(台帳シート!J190,[1]償却率!$B$4:$C$77,2,FALSE)*台帳シート!M190,0)))),0)),0,(IF(BP190=0,IF(F190="無形・ソフトウェア",IF(ROUNDDOWN(VLOOKUP(J190,[1]償却率!$B$4:$C$77,2,FALSE)*台帳シート!M190,0)&gt;=台帳シート!BO190,台帳シート!BO190-0,ROUNDDOWN(VLOOKUP(台帳シート!J190,[1]償却率!$B$4:$C$77,2,FALSE)*台帳シート!M190,0)),IF(H190="1：リース",IF(ROUNDDOWN(VLOOKUP(J190,[1]償却率!$B$4:$C$77,2,FALSE)*台帳シート!M190,0)&gt;=台帳シート!BO190,台帳シート!BO190-0,ROUNDDOWN(VLOOKUP(台帳シート!J190,[1]償却率!$B$4:$C$77,2,FALSE)*台帳シート!M190,0)),IF(ROUNDDOWN(VLOOKUP(J190,[1]償却率!$B$4:$C$77,2,FALSE)*台帳シート!M190,0)&gt;=台帳シート!BO190,台帳シート!BO190-1,ROUNDDOWN(VLOOKUP(台帳シート!J190,[1]償却率!$B$4:$C$77,2,FALSE)*台帳シート!M190,0)))),0)))</f>
        <v>345869</v>
      </c>
      <c r="BS190" s="66">
        <f t="shared" si="47"/>
        <v>1729349</v>
      </c>
      <c r="BT190" s="75">
        <f t="shared" si="46"/>
        <v>1</v>
      </c>
      <c r="BU190" s="68"/>
    </row>
    <row r="191" spans="2:73" ht="35.1" customHeight="1" x14ac:dyDescent="0.15">
      <c r="B191" s="69" t="s">
        <v>541</v>
      </c>
      <c r="C191" s="55"/>
      <c r="D191" s="47"/>
      <c r="E191" s="48" t="s">
        <v>156</v>
      </c>
      <c r="F191" s="49" t="s">
        <v>341</v>
      </c>
      <c r="G191" s="50" t="s">
        <v>542</v>
      </c>
      <c r="H191" s="51" t="s">
        <v>80</v>
      </c>
      <c r="I191" s="50"/>
      <c r="J191" s="49">
        <v>5</v>
      </c>
      <c r="K191" s="52">
        <v>41481</v>
      </c>
      <c r="L191" s="51"/>
      <c r="M191" s="71">
        <v>769650</v>
      </c>
      <c r="N191" s="77"/>
      <c r="O191" s="55"/>
      <c r="P191" s="55"/>
      <c r="Q191" s="55"/>
      <c r="R191" s="55" t="str">
        <f t="shared" si="48"/>
        <v>-</v>
      </c>
      <c r="S191" s="55"/>
      <c r="T191" s="55"/>
      <c r="U191" s="55"/>
      <c r="V191" s="55"/>
      <c r="W191" s="55"/>
      <c r="X191" s="55"/>
      <c r="Y191" s="55" t="str">
        <f t="shared" si="57"/>
        <v>-</v>
      </c>
      <c r="Z191" s="55"/>
      <c r="AA191" s="55"/>
      <c r="AB191" s="55"/>
      <c r="AC191" s="55"/>
      <c r="AD191" s="55"/>
      <c r="AE191" s="55"/>
      <c r="AF191" s="55"/>
      <c r="AG191" s="55"/>
      <c r="AH191" s="51" t="s">
        <v>81</v>
      </c>
      <c r="AI191" s="51"/>
      <c r="AJ191" s="51"/>
      <c r="AK191" s="51"/>
      <c r="AL191" s="51"/>
      <c r="AM191" s="51"/>
      <c r="AN191" s="51"/>
      <c r="AO191" s="51"/>
      <c r="AP191" s="51"/>
      <c r="AQ191" s="57">
        <v>1</v>
      </c>
      <c r="AR191" s="51" t="s">
        <v>351</v>
      </c>
      <c r="AS191" s="51"/>
      <c r="AT191" s="51"/>
      <c r="AU191" s="51"/>
      <c r="AV191" s="51" t="s">
        <v>100</v>
      </c>
      <c r="AW191" s="51"/>
      <c r="AX191" s="58" t="s">
        <v>86</v>
      </c>
      <c r="AY191" s="59"/>
      <c r="AZ191" s="60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72"/>
      <c r="BL191" s="73">
        <f t="shared" si="51"/>
        <v>4</v>
      </c>
      <c r="BM191" s="64">
        <f>+IF(ISERROR(ROUNDDOWN(VLOOKUP(J191,[1]償却率!$B$4:$C$82,2,FALSE)*台帳シート!M191,0)*台帳シート!BL191),0,ROUNDDOWN(VLOOKUP(台帳シート!J191,[1]償却率!$B$4:$C$82,2,FALSE)*台帳シート!M191,0)*台帳シート!BL191)</f>
        <v>615720</v>
      </c>
      <c r="BN191" s="65">
        <f t="shared" si="52"/>
        <v>615720</v>
      </c>
      <c r="BO191" s="74">
        <f t="shared" si="45"/>
        <v>153930</v>
      </c>
      <c r="BP191" s="74">
        <f t="shared" si="53"/>
        <v>0</v>
      </c>
      <c r="BQ191" s="65">
        <f t="shared" si="55"/>
        <v>0</v>
      </c>
      <c r="BR191" s="65">
        <f>IF(ISERROR(IF(BP191=0,IF(F191="無形・ソフトウェア",IF(ROUNDDOWN(VLOOKUP(J191,[1]償却率!$B$4:$C$77,2,FALSE)*台帳シート!M191,0)&gt;=台帳シート!BO191,台帳シート!BO191-0,ROUNDDOWN(VLOOKUP(台帳シート!J191,[1]償却率!$B$4:$C$77,2,FALSE)*台帳シート!M191,0)),IF(H191="1：リース",IF(ROUNDDOWN(VLOOKUP(J191,[1]償却率!$B$4:$C$77,2,FALSE)*台帳シート!M191,0)&gt;=台帳シート!BO191,台帳シート!BO191-0,ROUNDDOWN(VLOOKUP(台帳シート!J191,[1]償却率!$B$4:$C$77,2,FALSE)*台帳シート!M191,0)),IF(ROUNDDOWN(VLOOKUP(J191,[1]償却率!$B$4:$C$77,2,FALSE)*台帳シート!M191,0)&gt;=台帳シート!BO191,台帳シート!BO191-1,ROUNDDOWN(VLOOKUP(台帳シート!J191,[1]償却率!$B$4:$C$77,2,FALSE)*台帳シート!M191,0)))),0)),0,(IF(BP191=0,IF(F191="無形・ソフトウェア",IF(ROUNDDOWN(VLOOKUP(J191,[1]償却率!$B$4:$C$77,2,FALSE)*台帳シート!M191,0)&gt;=台帳シート!BO191,台帳シート!BO191-0,ROUNDDOWN(VLOOKUP(台帳シート!J191,[1]償却率!$B$4:$C$77,2,FALSE)*台帳シート!M191,0)),IF(H191="1：リース",IF(ROUNDDOWN(VLOOKUP(J191,[1]償却率!$B$4:$C$77,2,FALSE)*台帳シート!M191,0)&gt;=台帳シート!BO191,台帳シート!BO191-0,ROUNDDOWN(VLOOKUP(台帳シート!J191,[1]償却率!$B$4:$C$77,2,FALSE)*台帳シート!M191,0)),IF(ROUNDDOWN(VLOOKUP(J191,[1]償却率!$B$4:$C$77,2,FALSE)*台帳シート!M191,0)&gt;=台帳シート!BO191,台帳シート!BO191-1,ROUNDDOWN(VLOOKUP(台帳シート!J191,[1]償却率!$B$4:$C$77,2,FALSE)*台帳シート!M191,0)))),0)))</f>
        <v>153929</v>
      </c>
      <c r="BS191" s="66">
        <f t="shared" si="47"/>
        <v>769649</v>
      </c>
      <c r="BT191" s="75">
        <f t="shared" si="46"/>
        <v>1</v>
      </c>
      <c r="BU191" s="68"/>
    </row>
    <row r="192" spans="2:73" ht="35.1" customHeight="1" x14ac:dyDescent="0.15">
      <c r="B192" s="69" t="s">
        <v>543</v>
      </c>
      <c r="C192" s="55"/>
      <c r="D192" s="47"/>
      <c r="E192" s="48" t="s">
        <v>156</v>
      </c>
      <c r="F192" s="49" t="s">
        <v>341</v>
      </c>
      <c r="G192" s="50" t="s">
        <v>542</v>
      </c>
      <c r="H192" s="51" t="s">
        <v>80</v>
      </c>
      <c r="I192" s="50"/>
      <c r="J192" s="49">
        <v>5</v>
      </c>
      <c r="K192" s="52">
        <v>41481</v>
      </c>
      <c r="L192" s="51"/>
      <c r="M192" s="71">
        <v>769650</v>
      </c>
      <c r="N192" s="77"/>
      <c r="O192" s="55"/>
      <c r="P192" s="55"/>
      <c r="Q192" s="55"/>
      <c r="R192" s="55" t="str">
        <f t="shared" si="48"/>
        <v>-</v>
      </c>
      <c r="S192" s="55"/>
      <c r="T192" s="55"/>
      <c r="U192" s="55"/>
      <c r="V192" s="55"/>
      <c r="W192" s="55"/>
      <c r="X192" s="55"/>
      <c r="Y192" s="55" t="str">
        <f t="shared" si="57"/>
        <v>-</v>
      </c>
      <c r="Z192" s="55"/>
      <c r="AA192" s="55"/>
      <c r="AB192" s="55"/>
      <c r="AC192" s="55"/>
      <c r="AD192" s="55"/>
      <c r="AE192" s="55"/>
      <c r="AF192" s="55"/>
      <c r="AG192" s="55"/>
      <c r="AH192" s="51" t="s">
        <v>81</v>
      </c>
      <c r="AI192" s="51"/>
      <c r="AJ192" s="51"/>
      <c r="AK192" s="51"/>
      <c r="AL192" s="51"/>
      <c r="AM192" s="51"/>
      <c r="AN192" s="51"/>
      <c r="AO192" s="51"/>
      <c r="AP192" s="51"/>
      <c r="AQ192" s="57">
        <v>1</v>
      </c>
      <c r="AR192" s="51" t="s">
        <v>351</v>
      </c>
      <c r="AS192" s="51"/>
      <c r="AT192" s="51"/>
      <c r="AU192" s="51"/>
      <c r="AV192" s="51" t="s">
        <v>100</v>
      </c>
      <c r="AW192" s="51"/>
      <c r="AX192" s="58" t="s">
        <v>86</v>
      </c>
      <c r="AY192" s="59"/>
      <c r="AZ192" s="60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72"/>
      <c r="BL192" s="73">
        <f t="shared" si="51"/>
        <v>4</v>
      </c>
      <c r="BM192" s="64">
        <f>+IF(ISERROR(ROUNDDOWN(VLOOKUP(J192,[1]償却率!$B$4:$C$82,2,FALSE)*台帳シート!M192,0)*台帳シート!BL192),0,ROUNDDOWN(VLOOKUP(台帳シート!J192,[1]償却率!$B$4:$C$82,2,FALSE)*台帳シート!M192,0)*台帳シート!BL192)</f>
        <v>615720</v>
      </c>
      <c r="BN192" s="65">
        <f t="shared" si="52"/>
        <v>615720</v>
      </c>
      <c r="BO192" s="74">
        <f t="shared" si="45"/>
        <v>153930</v>
      </c>
      <c r="BP192" s="74">
        <f t="shared" si="53"/>
        <v>0</v>
      </c>
      <c r="BQ192" s="65">
        <f t="shared" si="55"/>
        <v>0</v>
      </c>
      <c r="BR192" s="65">
        <f>IF(ISERROR(IF(BP192=0,IF(F192="無形・ソフトウェア",IF(ROUNDDOWN(VLOOKUP(J192,[1]償却率!$B$4:$C$77,2,FALSE)*台帳シート!M192,0)&gt;=台帳シート!BO192,台帳シート!BO192-0,ROUNDDOWN(VLOOKUP(台帳シート!J192,[1]償却率!$B$4:$C$77,2,FALSE)*台帳シート!M192,0)),IF(H192="1：リース",IF(ROUNDDOWN(VLOOKUP(J192,[1]償却率!$B$4:$C$77,2,FALSE)*台帳シート!M192,0)&gt;=台帳シート!BO192,台帳シート!BO192-0,ROUNDDOWN(VLOOKUP(台帳シート!J192,[1]償却率!$B$4:$C$77,2,FALSE)*台帳シート!M192,0)),IF(ROUNDDOWN(VLOOKUP(J192,[1]償却率!$B$4:$C$77,2,FALSE)*台帳シート!M192,0)&gt;=台帳シート!BO192,台帳シート!BO192-1,ROUNDDOWN(VLOOKUP(台帳シート!J192,[1]償却率!$B$4:$C$77,2,FALSE)*台帳シート!M192,0)))),0)),0,(IF(BP192=0,IF(F192="無形・ソフトウェア",IF(ROUNDDOWN(VLOOKUP(J192,[1]償却率!$B$4:$C$77,2,FALSE)*台帳シート!M192,0)&gt;=台帳シート!BO192,台帳シート!BO192-0,ROUNDDOWN(VLOOKUP(台帳シート!J192,[1]償却率!$B$4:$C$77,2,FALSE)*台帳シート!M192,0)),IF(H192="1：リース",IF(ROUNDDOWN(VLOOKUP(J192,[1]償却率!$B$4:$C$77,2,FALSE)*台帳シート!M192,0)&gt;=台帳シート!BO192,台帳シート!BO192-0,ROUNDDOWN(VLOOKUP(台帳シート!J192,[1]償却率!$B$4:$C$77,2,FALSE)*台帳シート!M192,0)),IF(ROUNDDOWN(VLOOKUP(J192,[1]償却率!$B$4:$C$77,2,FALSE)*台帳シート!M192,0)&gt;=台帳シート!BO192,台帳シート!BO192-1,ROUNDDOWN(VLOOKUP(台帳シート!J192,[1]償却率!$B$4:$C$77,2,FALSE)*台帳シート!M192,0)))),0)))</f>
        <v>153929</v>
      </c>
      <c r="BS192" s="66">
        <f t="shared" si="47"/>
        <v>769649</v>
      </c>
      <c r="BT192" s="75">
        <f t="shared" si="46"/>
        <v>1</v>
      </c>
      <c r="BU192" s="68"/>
    </row>
    <row r="193" spans="2:73" ht="35.1" customHeight="1" x14ac:dyDescent="0.15">
      <c r="B193" s="69" t="s">
        <v>544</v>
      </c>
      <c r="C193" s="55"/>
      <c r="D193" s="47"/>
      <c r="E193" s="48" t="s">
        <v>156</v>
      </c>
      <c r="F193" s="49" t="s">
        <v>341</v>
      </c>
      <c r="G193" s="50" t="s">
        <v>545</v>
      </c>
      <c r="H193" s="51" t="s">
        <v>80</v>
      </c>
      <c r="I193" s="50"/>
      <c r="J193" s="49">
        <v>5</v>
      </c>
      <c r="K193" s="52">
        <v>41495</v>
      </c>
      <c r="L193" s="51"/>
      <c r="M193" s="71">
        <v>703500</v>
      </c>
      <c r="N193" s="77"/>
      <c r="O193" s="104"/>
      <c r="P193" s="55"/>
      <c r="Q193" s="55"/>
      <c r="R193" s="55" t="str">
        <f t="shared" si="48"/>
        <v>-</v>
      </c>
      <c r="S193" s="55"/>
      <c r="T193" s="55"/>
      <c r="U193" s="55"/>
      <c r="V193" s="55"/>
      <c r="W193" s="55"/>
      <c r="X193" s="55"/>
      <c r="Y193" s="55" t="str">
        <f t="shared" si="57"/>
        <v>-</v>
      </c>
      <c r="Z193" s="55"/>
      <c r="AA193" s="55"/>
      <c r="AB193" s="55"/>
      <c r="AC193" s="55"/>
      <c r="AD193" s="55"/>
      <c r="AE193" s="55"/>
      <c r="AF193" s="55"/>
      <c r="AG193" s="55"/>
      <c r="AH193" s="51" t="s">
        <v>81</v>
      </c>
      <c r="AI193" s="51"/>
      <c r="AJ193" s="51"/>
      <c r="AK193" s="51"/>
      <c r="AL193" s="51"/>
      <c r="AM193" s="51"/>
      <c r="AN193" s="51"/>
      <c r="AO193" s="51"/>
      <c r="AP193" s="51"/>
      <c r="AQ193" s="57">
        <v>1</v>
      </c>
      <c r="AR193" s="51" t="s">
        <v>351</v>
      </c>
      <c r="AS193" s="51"/>
      <c r="AT193" s="51"/>
      <c r="AU193" s="51"/>
      <c r="AV193" s="51" t="s">
        <v>100</v>
      </c>
      <c r="AW193" s="51"/>
      <c r="AX193" s="58" t="s">
        <v>86</v>
      </c>
      <c r="AY193" s="59"/>
      <c r="AZ193" s="60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72"/>
      <c r="BL193" s="73">
        <f t="shared" si="51"/>
        <v>4</v>
      </c>
      <c r="BM193" s="64">
        <f>+IF(ISERROR(ROUNDDOWN(VLOOKUP(J193,[1]償却率!$B$4:$C$82,2,FALSE)*台帳シート!M193,0)*台帳シート!BL193),0,ROUNDDOWN(VLOOKUP(台帳シート!J193,[1]償却率!$B$4:$C$82,2,FALSE)*台帳シート!M193,0)*台帳シート!BL193)</f>
        <v>562800</v>
      </c>
      <c r="BN193" s="65">
        <f t="shared" si="52"/>
        <v>562800</v>
      </c>
      <c r="BO193" s="74">
        <f t="shared" si="45"/>
        <v>140700</v>
      </c>
      <c r="BP193" s="74">
        <f t="shared" si="53"/>
        <v>0</v>
      </c>
      <c r="BQ193" s="65">
        <f t="shared" si="55"/>
        <v>0</v>
      </c>
      <c r="BR193" s="65">
        <f>IF(ISERROR(IF(BP193=0,IF(F193="無形・ソフトウェア",IF(ROUNDDOWN(VLOOKUP(J193,[1]償却率!$B$4:$C$77,2,FALSE)*台帳シート!M193,0)&gt;=台帳シート!BO193,台帳シート!BO193-0,ROUNDDOWN(VLOOKUP(台帳シート!J193,[1]償却率!$B$4:$C$77,2,FALSE)*台帳シート!M193,0)),IF(H193="1：リース",IF(ROUNDDOWN(VLOOKUP(J193,[1]償却率!$B$4:$C$77,2,FALSE)*台帳シート!M193,0)&gt;=台帳シート!BO193,台帳シート!BO193-0,ROUNDDOWN(VLOOKUP(台帳シート!J193,[1]償却率!$B$4:$C$77,2,FALSE)*台帳シート!M193,0)),IF(ROUNDDOWN(VLOOKUP(J193,[1]償却率!$B$4:$C$77,2,FALSE)*台帳シート!M193,0)&gt;=台帳シート!BO193,台帳シート!BO193-1,ROUNDDOWN(VLOOKUP(台帳シート!J193,[1]償却率!$B$4:$C$77,2,FALSE)*台帳シート!M193,0)))),0)),0,(IF(BP193=0,IF(F193="無形・ソフトウェア",IF(ROUNDDOWN(VLOOKUP(J193,[1]償却率!$B$4:$C$77,2,FALSE)*台帳シート!M193,0)&gt;=台帳シート!BO193,台帳シート!BO193-0,ROUNDDOWN(VLOOKUP(台帳シート!J193,[1]償却率!$B$4:$C$77,2,FALSE)*台帳シート!M193,0)),IF(H193="1：リース",IF(ROUNDDOWN(VLOOKUP(J193,[1]償却率!$B$4:$C$77,2,FALSE)*台帳シート!M193,0)&gt;=台帳シート!BO193,台帳シート!BO193-0,ROUNDDOWN(VLOOKUP(台帳シート!J193,[1]償却率!$B$4:$C$77,2,FALSE)*台帳シート!M193,0)),IF(ROUNDDOWN(VLOOKUP(J193,[1]償却率!$B$4:$C$77,2,FALSE)*台帳シート!M193,0)&gt;=台帳シート!BO193,台帳シート!BO193-1,ROUNDDOWN(VLOOKUP(台帳シート!J193,[1]償却率!$B$4:$C$77,2,FALSE)*台帳シート!M193,0)))),0)))</f>
        <v>140699</v>
      </c>
      <c r="BS193" s="66">
        <f t="shared" si="47"/>
        <v>703499</v>
      </c>
      <c r="BT193" s="75">
        <f t="shared" si="46"/>
        <v>1</v>
      </c>
      <c r="BU193" s="68"/>
    </row>
    <row r="194" spans="2:73" ht="35.1" customHeight="1" x14ac:dyDescent="0.15">
      <c r="B194" s="69" t="s">
        <v>546</v>
      </c>
      <c r="C194" s="55"/>
      <c r="D194" s="47" t="s">
        <v>481</v>
      </c>
      <c r="E194" s="48" t="s">
        <v>156</v>
      </c>
      <c r="F194" s="49" t="s">
        <v>341</v>
      </c>
      <c r="G194" s="50" t="s">
        <v>547</v>
      </c>
      <c r="H194" s="51" t="s">
        <v>80</v>
      </c>
      <c r="I194" s="50"/>
      <c r="J194" s="49">
        <v>5</v>
      </c>
      <c r="K194" s="52">
        <v>41425</v>
      </c>
      <c r="L194" s="51"/>
      <c r="M194" s="71">
        <v>1220793</v>
      </c>
      <c r="N194" s="77"/>
      <c r="O194" s="104"/>
      <c r="P194" s="55"/>
      <c r="Q194" s="55"/>
      <c r="R194" s="55" t="str">
        <f t="shared" si="48"/>
        <v>-</v>
      </c>
      <c r="S194" s="55"/>
      <c r="T194" s="55"/>
      <c r="U194" s="55"/>
      <c r="V194" s="55"/>
      <c r="W194" s="55"/>
      <c r="X194" s="55"/>
      <c r="Y194" s="55" t="str">
        <f t="shared" si="57"/>
        <v>-</v>
      </c>
      <c r="Z194" s="55"/>
      <c r="AA194" s="55"/>
      <c r="AB194" s="55"/>
      <c r="AC194" s="55"/>
      <c r="AD194" s="55"/>
      <c r="AE194" s="55"/>
      <c r="AF194" s="55"/>
      <c r="AG194" s="55"/>
      <c r="AH194" s="51" t="s">
        <v>81</v>
      </c>
      <c r="AI194" s="51"/>
      <c r="AJ194" s="51"/>
      <c r="AK194" s="51"/>
      <c r="AL194" s="51"/>
      <c r="AM194" s="51"/>
      <c r="AN194" s="51"/>
      <c r="AO194" s="51"/>
      <c r="AP194" s="51"/>
      <c r="AQ194" s="57">
        <v>1</v>
      </c>
      <c r="AR194" s="51" t="s">
        <v>351</v>
      </c>
      <c r="AS194" s="51"/>
      <c r="AT194" s="51"/>
      <c r="AU194" s="51"/>
      <c r="AV194" s="51" t="s">
        <v>100</v>
      </c>
      <c r="AW194" s="51"/>
      <c r="AX194" s="58" t="s">
        <v>86</v>
      </c>
      <c r="AY194" s="59"/>
      <c r="AZ194" s="60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72"/>
      <c r="BL194" s="73">
        <f t="shared" si="51"/>
        <v>4</v>
      </c>
      <c r="BM194" s="64">
        <f>+IF(ISERROR(ROUNDDOWN(VLOOKUP(J194,[1]償却率!$B$4:$C$82,2,FALSE)*台帳シート!M194,0)*台帳シート!BL194),0,ROUNDDOWN(VLOOKUP(台帳シート!J194,[1]償却率!$B$4:$C$82,2,FALSE)*台帳シート!M194,0)*台帳シート!BL194)</f>
        <v>976632</v>
      </c>
      <c r="BN194" s="65">
        <f t="shared" si="52"/>
        <v>976632</v>
      </c>
      <c r="BO194" s="74">
        <f t="shared" si="45"/>
        <v>244161</v>
      </c>
      <c r="BP194" s="74">
        <f t="shared" si="53"/>
        <v>0</v>
      </c>
      <c r="BQ194" s="65">
        <f t="shared" si="55"/>
        <v>0</v>
      </c>
      <c r="BR194" s="65">
        <f>IF(ISERROR(IF(BP194=0,IF(F194="無形・ソフトウェア",IF(ROUNDDOWN(VLOOKUP(J194,[1]償却率!$B$4:$C$77,2,FALSE)*台帳シート!M194,0)&gt;=台帳シート!BO194,台帳シート!BO194-0,ROUNDDOWN(VLOOKUP(台帳シート!J194,[1]償却率!$B$4:$C$77,2,FALSE)*台帳シート!M194,0)),IF(H194="1：リース",IF(ROUNDDOWN(VLOOKUP(J194,[1]償却率!$B$4:$C$77,2,FALSE)*台帳シート!M194,0)&gt;=台帳シート!BO194,台帳シート!BO194-0,ROUNDDOWN(VLOOKUP(台帳シート!J194,[1]償却率!$B$4:$C$77,2,FALSE)*台帳シート!M194,0)),IF(ROUNDDOWN(VLOOKUP(J194,[1]償却率!$B$4:$C$77,2,FALSE)*台帳シート!M194,0)&gt;=台帳シート!BO194,台帳シート!BO194-1,ROUNDDOWN(VLOOKUP(台帳シート!J194,[1]償却率!$B$4:$C$77,2,FALSE)*台帳シート!M194,0)))),0)),0,(IF(BP194=0,IF(F194="無形・ソフトウェア",IF(ROUNDDOWN(VLOOKUP(J194,[1]償却率!$B$4:$C$77,2,FALSE)*台帳シート!M194,0)&gt;=台帳シート!BO194,台帳シート!BO194-0,ROUNDDOWN(VLOOKUP(台帳シート!J194,[1]償却率!$B$4:$C$77,2,FALSE)*台帳シート!M194,0)),IF(H194="1：リース",IF(ROUNDDOWN(VLOOKUP(J194,[1]償却率!$B$4:$C$77,2,FALSE)*台帳シート!M194,0)&gt;=台帳シート!BO194,台帳シート!BO194-0,ROUNDDOWN(VLOOKUP(台帳シート!J194,[1]償却率!$B$4:$C$77,2,FALSE)*台帳シート!M194,0)),IF(ROUNDDOWN(VLOOKUP(J194,[1]償却率!$B$4:$C$77,2,FALSE)*台帳シート!M194,0)&gt;=台帳シート!BO194,台帳シート!BO194-1,ROUNDDOWN(VLOOKUP(台帳シート!J194,[1]償却率!$B$4:$C$77,2,FALSE)*台帳シート!M194,0)))),0)))</f>
        <v>244158</v>
      </c>
      <c r="BS194" s="66">
        <f t="shared" si="47"/>
        <v>1220790</v>
      </c>
      <c r="BT194" s="75">
        <f t="shared" si="46"/>
        <v>3</v>
      </c>
      <c r="BU194" s="68"/>
    </row>
    <row r="195" spans="2:73" ht="35.1" customHeight="1" x14ac:dyDescent="0.15">
      <c r="B195" s="69" t="s">
        <v>548</v>
      </c>
      <c r="C195" s="55"/>
      <c r="D195" s="47"/>
      <c r="E195" s="48" t="s">
        <v>156</v>
      </c>
      <c r="F195" s="49" t="s">
        <v>341</v>
      </c>
      <c r="G195" s="50" t="s">
        <v>549</v>
      </c>
      <c r="H195" s="51" t="s">
        <v>80</v>
      </c>
      <c r="I195" s="50"/>
      <c r="J195" s="49">
        <v>5</v>
      </c>
      <c r="K195" s="52">
        <v>41708</v>
      </c>
      <c r="L195" s="51"/>
      <c r="M195" s="71">
        <v>10588588</v>
      </c>
      <c r="N195" s="77"/>
      <c r="O195" s="104"/>
      <c r="P195" s="55"/>
      <c r="Q195" s="55"/>
      <c r="R195" s="55" t="str">
        <f t="shared" si="48"/>
        <v>-</v>
      </c>
      <c r="S195" s="55"/>
      <c r="T195" s="55"/>
      <c r="U195" s="55"/>
      <c r="V195" s="55"/>
      <c r="W195" s="55"/>
      <c r="X195" s="55"/>
      <c r="Y195" s="55" t="str">
        <f t="shared" si="57"/>
        <v>-</v>
      </c>
      <c r="Z195" s="55"/>
      <c r="AA195" s="55"/>
      <c r="AB195" s="55"/>
      <c r="AC195" s="55"/>
      <c r="AD195" s="55"/>
      <c r="AE195" s="55"/>
      <c r="AF195" s="55"/>
      <c r="AG195" s="55"/>
      <c r="AH195" s="51" t="s">
        <v>81</v>
      </c>
      <c r="AI195" s="51"/>
      <c r="AJ195" s="51"/>
      <c r="AK195" s="51"/>
      <c r="AL195" s="51"/>
      <c r="AM195" s="51"/>
      <c r="AN195" s="51"/>
      <c r="AO195" s="51"/>
      <c r="AP195" s="51"/>
      <c r="AQ195" s="57">
        <v>1</v>
      </c>
      <c r="AR195" s="51" t="s">
        <v>213</v>
      </c>
      <c r="AS195" s="51"/>
      <c r="AT195" s="51"/>
      <c r="AU195" s="51"/>
      <c r="AV195" s="51" t="s">
        <v>100</v>
      </c>
      <c r="AW195" s="51"/>
      <c r="AX195" s="58" t="s">
        <v>86</v>
      </c>
      <c r="AY195" s="59"/>
      <c r="AZ195" s="60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72"/>
      <c r="BL195" s="73">
        <f t="shared" si="51"/>
        <v>4</v>
      </c>
      <c r="BM195" s="64">
        <f>+IF(ISERROR(ROUNDDOWN(VLOOKUP(J195,[1]償却率!$B$4:$C$82,2,FALSE)*台帳シート!M195,0)*台帳シート!BL195),0,ROUNDDOWN(VLOOKUP(台帳シート!J195,[1]償却率!$B$4:$C$82,2,FALSE)*台帳シート!M195,0)*台帳シート!BL195)</f>
        <v>8470868</v>
      </c>
      <c r="BN195" s="65">
        <f t="shared" si="52"/>
        <v>8470868</v>
      </c>
      <c r="BO195" s="74">
        <f t="shared" si="45"/>
        <v>2117720</v>
      </c>
      <c r="BP195" s="74">
        <f t="shared" si="53"/>
        <v>0</v>
      </c>
      <c r="BQ195" s="65">
        <f t="shared" si="55"/>
        <v>0</v>
      </c>
      <c r="BR195" s="65">
        <f>IF(ISERROR(IF(BP195=0,IF(F195="無形・ソフトウェア",IF(ROUNDDOWN(VLOOKUP(J195,[1]償却率!$B$4:$C$77,2,FALSE)*台帳シート!M195,0)&gt;=台帳シート!BO195,台帳シート!BO195-0,ROUNDDOWN(VLOOKUP(台帳シート!J195,[1]償却率!$B$4:$C$77,2,FALSE)*台帳シート!M195,0)),IF(H195="1：リース",IF(ROUNDDOWN(VLOOKUP(J195,[1]償却率!$B$4:$C$77,2,FALSE)*台帳シート!M195,0)&gt;=台帳シート!BO195,台帳シート!BO195-0,ROUNDDOWN(VLOOKUP(台帳シート!J195,[1]償却率!$B$4:$C$77,2,FALSE)*台帳シート!M195,0)),IF(ROUNDDOWN(VLOOKUP(J195,[1]償却率!$B$4:$C$77,2,FALSE)*台帳シート!M195,0)&gt;=台帳シート!BO195,台帳シート!BO195-1,ROUNDDOWN(VLOOKUP(台帳シート!J195,[1]償却率!$B$4:$C$77,2,FALSE)*台帳シート!M195,0)))),0)),0,(IF(BP195=0,IF(F195="無形・ソフトウェア",IF(ROUNDDOWN(VLOOKUP(J195,[1]償却率!$B$4:$C$77,2,FALSE)*台帳シート!M195,0)&gt;=台帳シート!BO195,台帳シート!BO195-0,ROUNDDOWN(VLOOKUP(台帳シート!J195,[1]償却率!$B$4:$C$77,2,FALSE)*台帳シート!M195,0)),IF(H195="1：リース",IF(ROUNDDOWN(VLOOKUP(J195,[1]償却率!$B$4:$C$77,2,FALSE)*台帳シート!M195,0)&gt;=台帳シート!BO195,台帳シート!BO195-0,ROUNDDOWN(VLOOKUP(台帳シート!J195,[1]償却率!$B$4:$C$77,2,FALSE)*台帳シート!M195,0)),IF(ROUNDDOWN(VLOOKUP(J195,[1]償却率!$B$4:$C$77,2,FALSE)*台帳シート!M195,0)&gt;=台帳シート!BO195,台帳シート!BO195-1,ROUNDDOWN(VLOOKUP(台帳シート!J195,[1]償却率!$B$4:$C$77,2,FALSE)*台帳シート!M195,0)))),0)))</f>
        <v>2117717</v>
      </c>
      <c r="BS195" s="66">
        <f t="shared" si="47"/>
        <v>10588585</v>
      </c>
      <c r="BT195" s="75">
        <f t="shared" si="46"/>
        <v>3</v>
      </c>
      <c r="BU195" s="68"/>
    </row>
    <row r="196" spans="2:73" ht="35.1" customHeight="1" x14ac:dyDescent="0.15">
      <c r="B196" s="69" t="s">
        <v>550</v>
      </c>
      <c r="C196" s="55"/>
      <c r="D196" s="47"/>
      <c r="E196" s="48" t="s">
        <v>156</v>
      </c>
      <c r="F196" s="49" t="s">
        <v>341</v>
      </c>
      <c r="G196" s="50" t="s">
        <v>551</v>
      </c>
      <c r="H196" s="51" t="s">
        <v>80</v>
      </c>
      <c r="I196" s="50"/>
      <c r="J196" s="49">
        <v>5</v>
      </c>
      <c r="K196" s="52">
        <v>41708</v>
      </c>
      <c r="L196" s="51"/>
      <c r="M196" s="71">
        <v>3118500</v>
      </c>
      <c r="N196" s="77"/>
      <c r="O196" s="55"/>
      <c r="P196" s="55"/>
      <c r="Q196" s="55"/>
      <c r="R196" s="55" t="str">
        <f t="shared" si="48"/>
        <v>-</v>
      </c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1" t="s">
        <v>81</v>
      </c>
      <c r="AI196" s="51"/>
      <c r="AJ196" s="51"/>
      <c r="AK196" s="51"/>
      <c r="AL196" s="51"/>
      <c r="AM196" s="51"/>
      <c r="AN196" s="51"/>
      <c r="AO196" s="51"/>
      <c r="AP196" s="51"/>
      <c r="AQ196" s="57">
        <v>1</v>
      </c>
      <c r="AR196" s="51" t="s">
        <v>213</v>
      </c>
      <c r="AS196" s="51"/>
      <c r="AT196" s="51"/>
      <c r="AU196" s="51"/>
      <c r="AV196" s="51" t="s">
        <v>100</v>
      </c>
      <c r="AW196" s="51"/>
      <c r="AX196" s="58" t="s">
        <v>86</v>
      </c>
      <c r="AY196" s="59"/>
      <c r="AZ196" s="60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72"/>
      <c r="BL196" s="73">
        <f t="shared" si="51"/>
        <v>4</v>
      </c>
      <c r="BM196" s="64">
        <f>+IF(ISERROR(ROUNDDOWN(VLOOKUP(J196,[1]償却率!$B$4:$C$82,2,FALSE)*台帳シート!M196,0)*台帳シート!BL196),0,ROUNDDOWN(VLOOKUP(台帳シート!J196,[1]償却率!$B$4:$C$82,2,FALSE)*台帳シート!M196,0)*台帳シート!BL196)</f>
        <v>2494800</v>
      </c>
      <c r="BN196" s="65">
        <f t="shared" si="52"/>
        <v>2494800</v>
      </c>
      <c r="BO196" s="74">
        <f t="shared" si="45"/>
        <v>623700</v>
      </c>
      <c r="BP196" s="74">
        <f t="shared" si="53"/>
        <v>0</v>
      </c>
      <c r="BQ196" s="65">
        <f t="shared" si="55"/>
        <v>0</v>
      </c>
      <c r="BR196" s="65">
        <f>IF(ISERROR(IF(BP196=0,IF(F196="無形・ソフトウェア",IF(ROUNDDOWN(VLOOKUP(J196,[1]償却率!$B$4:$C$77,2,FALSE)*台帳シート!M196,0)&gt;=台帳シート!BO196,台帳シート!BO196-0,ROUNDDOWN(VLOOKUP(台帳シート!J196,[1]償却率!$B$4:$C$77,2,FALSE)*台帳シート!M196,0)),IF(H196="1：リース",IF(ROUNDDOWN(VLOOKUP(J196,[1]償却率!$B$4:$C$77,2,FALSE)*台帳シート!M196,0)&gt;=台帳シート!BO196,台帳シート!BO196-0,ROUNDDOWN(VLOOKUP(台帳シート!J196,[1]償却率!$B$4:$C$77,2,FALSE)*台帳シート!M196,0)),IF(ROUNDDOWN(VLOOKUP(J196,[1]償却率!$B$4:$C$77,2,FALSE)*台帳シート!M196,0)&gt;=台帳シート!BO196,台帳シート!BO196-1,ROUNDDOWN(VLOOKUP(台帳シート!J196,[1]償却率!$B$4:$C$77,2,FALSE)*台帳シート!M196,0)))),0)),0,(IF(BP196=0,IF(F196="無形・ソフトウェア",IF(ROUNDDOWN(VLOOKUP(J196,[1]償却率!$B$4:$C$77,2,FALSE)*台帳シート!M196,0)&gt;=台帳シート!BO196,台帳シート!BO196-0,ROUNDDOWN(VLOOKUP(台帳シート!J196,[1]償却率!$B$4:$C$77,2,FALSE)*台帳シート!M196,0)),IF(H196="1：リース",IF(ROUNDDOWN(VLOOKUP(J196,[1]償却率!$B$4:$C$77,2,FALSE)*台帳シート!M196,0)&gt;=台帳シート!BO196,台帳シート!BO196-0,ROUNDDOWN(VLOOKUP(台帳シート!J196,[1]償却率!$B$4:$C$77,2,FALSE)*台帳シート!M196,0)),IF(ROUNDDOWN(VLOOKUP(J196,[1]償却率!$B$4:$C$77,2,FALSE)*台帳シート!M196,0)&gt;=台帳シート!BO196,台帳シート!BO196-1,ROUNDDOWN(VLOOKUP(台帳シート!J196,[1]償却率!$B$4:$C$77,2,FALSE)*台帳シート!M196,0)))),0)))</f>
        <v>623699</v>
      </c>
      <c r="BS196" s="66">
        <f t="shared" si="47"/>
        <v>3118499</v>
      </c>
      <c r="BT196" s="75">
        <f t="shared" si="46"/>
        <v>1</v>
      </c>
      <c r="BU196" s="68"/>
    </row>
    <row r="197" spans="2:73" ht="35.1" customHeight="1" x14ac:dyDescent="0.15">
      <c r="B197" s="69" t="s">
        <v>552</v>
      </c>
      <c r="C197" s="55"/>
      <c r="D197" s="47"/>
      <c r="E197" s="48" t="s">
        <v>156</v>
      </c>
      <c r="F197" s="49" t="s">
        <v>341</v>
      </c>
      <c r="G197" s="50" t="s">
        <v>551</v>
      </c>
      <c r="H197" s="51" t="s">
        <v>80</v>
      </c>
      <c r="I197" s="50"/>
      <c r="J197" s="49">
        <v>5</v>
      </c>
      <c r="K197" s="52">
        <v>41708</v>
      </c>
      <c r="L197" s="51"/>
      <c r="M197" s="71">
        <v>987000</v>
      </c>
      <c r="N197" s="77"/>
      <c r="O197" s="55"/>
      <c r="P197" s="55"/>
      <c r="Q197" s="55"/>
      <c r="R197" s="55" t="str">
        <f t="shared" si="48"/>
        <v>-</v>
      </c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1" t="s">
        <v>81</v>
      </c>
      <c r="AI197" s="51"/>
      <c r="AJ197" s="51"/>
      <c r="AK197" s="51"/>
      <c r="AL197" s="51"/>
      <c r="AM197" s="51"/>
      <c r="AN197" s="51"/>
      <c r="AO197" s="51"/>
      <c r="AP197" s="51"/>
      <c r="AQ197" s="57">
        <v>1</v>
      </c>
      <c r="AR197" s="51" t="s">
        <v>213</v>
      </c>
      <c r="AS197" s="51"/>
      <c r="AT197" s="51"/>
      <c r="AU197" s="51"/>
      <c r="AV197" s="51" t="s">
        <v>100</v>
      </c>
      <c r="AW197" s="51"/>
      <c r="AX197" s="58" t="s">
        <v>86</v>
      </c>
      <c r="AY197" s="59"/>
      <c r="AZ197" s="60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72"/>
      <c r="BL197" s="73">
        <f t="shared" si="51"/>
        <v>4</v>
      </c>
      <c r="BM197" s="64">
        <f>+IF(ISERROR(ROUNDDOWN(VLOOKUP(J197,[1]償却率!$B$4:$C$82,2,FALSE)*台帳シート!M197,0)*台帳シート!BL197),0,ROUNDDOWN(VLOOKUP(台帳シート!J197,[1]償却率!$B$4:$C$82,2,FALSE)*台帳シート!M197,0)*台帳シート!BL197)</f>
        <v>789600</v>
      </c>
      <c r="BN197" s="65">
        <f t="shared" si="52"/>
        <v>789600</v>
      </c>
      <c r="BO197" s="74">
        <f t="shared" si="45"/>
        <v>197400</v>
      </c>
      <c r="BP197" s="74">
        <f t="shared" si="53"/>
        <v>0</v>
      </c>
      <c r="BQ197" s="65">
        <f t="shared" si="55"/>
        <v>0</v>
      </c>
      <c r="BR197" s="65">
        <f>IF(ISERROR(IF(BP197=0,IF(F197="無形・ソフトウェア",IF(ROUNDDOWN(VLOOKUP(J197,[1]償却率!$B$4:$C$77,2,FALSE)*台帳シート!M197,0)&gt;=台帳シート!BO197,台帳シート!BO197-0,ROUNDDOWN(VLOOKUP(台帳シート!J197,[1]償却率!$B$4:$C$77,2,FALSE)*台帳シート!M197,0)),IF(H197="1：リース",IF(ROUNDDOWN(VLOOKUP(J197,[1]償却率!$B$4:$C$77,2,FALSE)*台帳シート!M197,0)&gt;=台帳シート!BO197,台帳シート!BO197-0,ROUNDDOWN(VLOOKUP(台帳シート!J197,[1]償却率!$B$4:$C$77,2,FALSE)*台帳シート!M197,0)),IF(ROUNDDOWN(VLOOKUP(J197,[1]償却率!$B$4:$C$77,2,FALSE)*台帳シート!M197,0)&gt;=台帳シート!BO197,台帳シート!BO197-1,ROUNDDOWN(VLOOKUP(台帳シート!J197,[1]償却率!$B$4:$C$77,2,FALSE)*台帳シート!M197,0)))),0)),0,(IF(BP197=0,IF(F197="無形・ソフトウェア",IF(ROUNDDOWN(VLOOKUP(J197,[1]償却率!$B$4:$C$77,2,FALSE)*台帳シート!M197,0)&gt;=台帳シート!BO197,台帳シート!BO197-0,ROUNDDOWN(VLOOKUP(台帳シート!J197,[1]償却率!$B$4:$C$77,2,FALSE)*台帳シート!M197,0)),IF(H197="1：リース",IF(ROUNDDOWN(VLOOKUP(J197,[1]償却率!$B$4:$C$77,2,FALSE)*台帳シート!M197,0)&gt;=台帳シート!BO197,台帳シート!BO197-0,ROUNDDOWN(VLOOKUP(台帳シート!J197,[1]償却率!$B$4:$C$77,2,FALSE)*台帳シート!M197,0)),IF(ROUNDDOWN(VLOOKUP(J197,[1]償却率!$B$4:$C$77,2,FALSE)*台帳シート!M197,0)&gt;=台帳シート!BO197,台帳シート!BO197-1,ROUNDDOWN(VLOOKUP(台帳シート!J197,[1]償却率!$B$4:$C$77,2,FALSE)*台帳シート!M197,0)))),0)))</f>
        <v>197399</v>
      </c>
      <c r="BS197" s="66">
        <f t="shared" si="47"/>
        <v>986999</v>
      </c>
      <c r="BT197" s="75">
        <f t="shared" si="46"/>
        <v>1</v>
      </c>
      <c r="BU197" s="68"/>
    </row>
    <row r="198" spans="2:73" ht="35.1" customHeight="1" x14ac:dyDescent="0.15">
      <c r="B198" s="69" t="s">
        <v>553</v>
      </c>
      <c r="C198" s="55"/>
      <c r="D198" s="47"/>
      <c r="E198" s="48" t="s">
        <v>156</v>
      </c>
      <c r="F198" s="49" t="s">
        <v>341</v>
      </c>
      <c r="G198" s="50" t="s">
        <v>554</v>
      </c>
      <c r="H198" s="51" t="s">
        <v>80</v>
      </c>
      <c r="I198" s="50"/>
      <c r="J198" s="49">
        <v>5</v>
      </c>
      <c r="K198" s="52">
        <v>41708</v>
      </c>
      <c r="L198" s="51"/>
      <c r="M198" s="71">
        <v>14683620</v>
      </c>
      <c r="N198" s="77"/>
      <c r="O198" s="55"/>
      <c r="P198" s="55"/>
      <c r="Q198" s="55"/>
      <c r="R198" s="55" t="str">
        <f t="shared" si="48"/>
        <v>-</v>
      </c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1" t="s">
        <v>81</v>
      </c>
      <c r="AI198" s="51"/>
      <c r="AJ198" s="51"/>
      <c r="AK198" s="51"/>
      <c r="AL198" s="51"/>
      <c r="AM198" s="51"/>
      <c r="AN198" s="51"/>
      <c r="AO198" s="51"/>
      <c r="AP198" s="51"/>
      <c r="AQ198" s="57">
        <v>1</v>
      </c>
      <c r="AR198" s="51" t="s">
        <v>213</v>
      </c>
      <c r="AS198" s="51"/>
      <c r="AT198" s="51"/>
      <c r="AU198" s="51"/>
      <c r="AV198" s="51" t="s">
        <v>100</v>
      </c>
      <c r="AW198" s="51"/>
      <c r="AX198" s="58" t="s">
        <v>86</v>
      </c>
      <c r="AY198" s="59"/>
      <c r="AZ198" s="60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72"/>
      <c r="BL198" s="73">
        <f t="shared" si="51"/>
        <v>4</v>
      </c>
      <c r="BM198" s="64">
        <f>+IF(ISERROR(ROUNDDOWN(VLOOKUP(J198,[1]償却率!$B$4:$C$82,2,FALSE)*台帳シート!M198,0)*台帳シート!BL198),0,ROUNDDOWN(VLOOKUP(台帳シート!J198,[1]償却率!$B$4:$C$82,2,FALSE)*台帳シート!M198,0)*台帳シート!BL198)</f>
        <v>11746896</v>
      </c>
      <c r="BN198" s="65">
        <f t="shared" si="52"/>
        <v>11746896</v>
      </c>
      <c r="BO198" s="74">
        <f t="shared" si="45"/>
        <v>2936724</v>
      </c>
      <c r="BP198" s="74">
        <f t="shared" si="53"/>
        <v>0</v>
      </c>
      <c r="BQ198" s="65">
        <f t="shared" si="55"/>
        <v>0</v>
      </c>
      <c r="BR198" s="65">
        <f>IF(ISERROR(IF(BP198=0,IF(F198="無形・ソフトウェア",IF(ROUNDDOWN(VLOOKUP(J198,[1]償却率!$B$4:$C$77,2,FALSE)*台帳シート!M198,0)&gt;=台帳シート!BO198,台帳シート!BO198-0,ROUNDDOWN(VLOOKUP(台帳シート!J198,[1]償却率!$B$4:$C$77,2,FALSE)*台帳シート!M198,0)),IF(H198="1：リース",IF(ROUNDDOWN(VLOOKUP(J198,[1]償却率!$B$4:$C$77,2,FALSE)*台帳シート!M198,0)&gt;=台帳シート!BO198,台帳シート!BO198-0,ROUNDDOWN(VLOOKUP(台帳シート!J198,[1]償却率!$B$4:$C$77,2,FALSE)*台帳シート!M198,0)),IF(ROUNDDOWN(VLOOKUP(J198,[1]償却率!$B$4:$C$77,2,FALSE)*台帳シート!M198,0)&gt;=台帳シート!BO198,台帳シート!BO198-1,ROUNDDOWN(VLOOKUP(台帳シート!J198,[1]償却率!$B$4:$C$77,2,FALSE)*台帳シート!M198,0)))),0)),0,(IF(BP198=0,IF(F198="無形・ソフトウェア",IF(ROUNDDOWN(VLOOKUP(J198,[1]償却率!$B$4:$C$77,2,FALSE)*台帳シート!M198,0)&gt;=台帳シート!BO198,台帳シート!BO198-0,ROUNDDOWN(VLOOKUP(台帳シート!J198,[1]償却率!$B$4:$C$77,2,FALSE)*台帳シート!M198,0)),IF(H198="1：リース",IF(ROUNDDOWN(VLOOKUP(J198,[1]償却率!$B$4:$C$77,2,FALSE)*台帳シート!M198,0)&gt;=台帳シート!BO198,台帳シート!BO198-0,ROUNDDOWN(VLOOKUP(台帳シート!J198,[1]償却率!$B$4:$C$77,2,FALSE)*台帳シート!M198,0)),IF(ROUNDDOWN(VLOOKUP(J198,[1]償却率!$B$4:$C$77,2,FALSE)*台帳シート!M198,0)&gt;=台帳シート!BO198,台帳シート!BO198-1,ROUNDDOWN(VLOOKUP(台帳シート!J198,[1]償却率!$B$4:$C$77,2,FALSE)*台帳シート!M198,0)))),0)))</f>
        <v>2936723</v>
      </c>
      <c r="BS198" s="66">
        <f t="shared" si="47"/>
        <v>14683619</v>
      </c>
      <c r="BT198" s="75">
        <f t="shared" si="46"/>
        <v>1</v>
      </c>
      <c r="BU198" s="68"/>
    </row>
    <row r="199" spans="2:73" ht="35.1" customHeight="1" x14ac:dyDescent="0.15">
      <c r="B199" s="69" t="s">
        <v>555</v>
      </c>
      <c r="C199" s="55"/>
      <c r="D199" s="107" t="s">
        <v>556</v>
      </c>
      <c r="E199" s="48" t="s">
        <v>156</v>
      </c>
      <c r="F199" s="49" t="s">
        <v>341</v>
      </c>
      <c r="G199" s="50" t="s">
        <v>557</v>
      </c>
      <c r="H199" s="51" t="s">
        <v>80</v>
      </c>
      <c r="I199" s="50"/>
      <c r="J199" s="49">
        <v>5</v>
      </c>
      <c r="K199" s="52">
        <v>41862</v>
      </c>
      <c r="L199" s="51"/>
      <c r="M199" s="71">
        <v>2073600</v>
      </c>
      <c r="N199" s="77"/>
      <c r="O199" s="55"/>
      <c r="P199" s="55"/>
      <c r="Q199" s="55"/>
      <c r="R199" s="55" t="str">
        <f t="shared" si="48"/>
        <v>-</v>
      </c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1" t="s">
        <v>81</v>
      </c>
      <c r="AI199" s="51"/>
      <c r="AJ199" s="51"/>
      <c r="AK199" s="51"/>
      <c r="AL199" s="51"/>
      <c r="AM199" s="51"/>
      <c r="AN199" s="51"/>
      <c r="AO199" s="51"/>
      <c r="AP199" s="51"/>
      <c r="AQ199" s="57">
        <v>1</v>
      </c>
      <c r="AR199" s="51" t="s">
        <v>351</v>
      </c>
      <c r="AS199" s="51"/>
      <c r="AT199" s="51"/>
      <c r="AU199" s="51"/>
      <c r="AV199" s="51" t="s">
        <v>100</v>
      </c>
      <c r="AW199" s="51"/>
      <c r="AX199" s="58" t="s">
        <v>86</v>
      </c>
      <c r="AY199" s="59"/>
      <c r="AZ199" s="60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72"/>
      <c r="BL199" s="73">
        <f t="shared" si="51"/>
        <v>3</v>
      </c>
      <c r="BM199" s="64">
        <f>+IF(ISERROR(ROUNDDOWN(VLOOKUP(J199,[1]償却率!$B$4:$C$82,2,FALSE)*台帳シート!M199,0)*台帳シート!BL199),0,ROUNDDOWN(VLOOKUP(台帳シート!J199,[1]償却率!$B$4:$C$82,2,FALSE)*台帳シート!M199,0)*台帳シート!BL199)</f>
        <v>1244160</v>
      </c>
      <c r="BN199" s="65">
        <f t="shared" si="52"/>
        <v>1244160</v>
      </c>
      <c r="BO199" s="74">
        <f t="shared" si="45"/>
        <v>829440</v>
      </c>
      <c r="BP199" s="74">
        <f t="shared" si="53"/>
        <v>0</v>
      </c>
      <c r="BQ199" s="65">
        <f t="shared" si="55"/>
        <v>0</v>
      </c>
      <c r="BR199" s="65">
        <f>IF(ISERROR(IF(BP199=0,IF(F199="無形・ソフトウェア",IF(ROUNDDOWN(VLOOKUP(J199,[1]償却率!$B$4:$C$77,2,FALSE)*台帳シート!M199,0)&gt;=台帳シート!BO199,台帳シート!BO199-0,ROUNDDOWN(VLOOKUP(台帳シート!J199,[1]償却率!$B$4:$C$77,2,FALSE)*台帳シート!M199,0)),IF(H199="1：リース",IF(ROUNDDOWN(VLOOKUP(J199,[1]償却率!$B$4:$C$77,2,FALSE)*台帳シート!M199,0)&gt;=台帳シート!BO199,台帳シート!BO199-0,ROUNDDOWN(VLOOKUP(台帳シート!J199,[1]償却率!$B$4:$C$77,2,FALSE)*台帳シート!M199,0)),IF(ROUNDDOWN(VLOOKUP(J199,[1]償却率!$B$4:$C$77,2,FALSE)*台帳シート!M199,0)&gt;=台帳シート!BO199,台帳シート!BO199-1,ROUNDDOWN(VLOOKUP(台帳シート!J199,[1]償却率!$B$4:$C$77,2,FALSE)*台帳シート!M199,0)))),0)),0,(IF(BP199=0,IF(F199="無形・ソフトウェア",IF(ROUNDDOWN(VLOOKUP(J199,[1]償却率!$B$4:$C$77,2,FALSE)*台帳シート!M199,0)&gt;=台帳シート!BO199,台帳シート!BO199-0,ROUNDDOWN(VLOOKUP(台帳シート!J199,[1]償却率!$B$4:$C$77,2,FALSE)*台帳シート!M199,0)),IF(H199="1：リース",IF(ROUNDDOWN(VLOOKUP(J199,[1]償却率!$B$4:$C$77,2,FALSE)*台帳シート!M199,0)&gt;=台帳シート!BO199,台帳シート!BO199-0,ROUNDDOWN(VLOOKUP(台帳シート!J199,[1]償却率!$B$4:$C$77,2,FALSE)*台帳シート!M199,0)),IF(ROUNDDOWN(VLOOKUP(J199,[1]償却率!$B$4:$C$77,2,FALSE)*台帳シート!M199,0)&gt;=台帳シート!BO199,台帳シート!BO199-1,ROUNDDOWN(VLOOKUP(台帳シート!J199,[1]償却率!$B$4:$C$77,2,FALSE)*台帳シート!M199,0)))),0)))</f>
        <v>414720</v>
      </c>
      <c r="BS199" s="66">
        <f t="shared" si="47"/>
        <v>1658880</v>
      </c>
      <c r="BT199" s="75">
        <f t="shared" si="46"/>
        <v>414720</v>
      </c>
      <c r="BU199" s="68"/>
    </row>
    <row r="200" spans="2:73" ht="35.1" customHeight="1" x14ac:dyDescent="0.15">
      <c r="B200" s="69" t="s">
        <v>558</v>
      </c>
      <c r="C200" s="55"/>
      <c r="D200" s="107" t="s">
        <v>559</v>
      </c>
      <c r="E200" s="48" t="s">
        <v>156</v>
      </c>
      <c r="F200" s="49" t="s">
        <v>341</v>
      </c>
      <c r="G200" s="50" t="s">
        <v>560</v>
      </c>
      <c r="H200" s="51" t="s">
        <v>80</v>
      </c>
      <c r="I200" s="50"/>
      <c r="J200" s="49">
        <v>5</v>
      </c>
      <c r="K200" s="52">
        <v>41971</v>
      </c>
      <c r="L200" s="51"/>
      <c r="M200" s="71">
        <v>810000</v>
      </c>
      <c r="N200" s="77"/>
      <c r="O200" s="55"/>
      <c r="P200" s="55"/>
      <c r="Q200" s="55"/>
      <c r="R200" s="55" t="str">
        <f t="shared" si="48"/>
        <v>-</v>
      </c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1" t="s">
        <v>81</v>
      </c>
      <c r="AI200" s="51"/>
      <c r="AJ200" s="51"/>
      <c r="AK200" s="51"/>
      <c r="AL200" s="51"/>
      <c r="AM200" s="51"/>
      <c r="AN200" s="51"/>
      <c r="AO200" s="51"/>
      <c r="AP200" s="51"/>
      <c r="AQ200" s="57">
        <v>1</v>
      </c>
      <c r="AR200" s="51" t="s">
        <v>351</v>
      </c>
      <c r="AS200" s="51"/>
      <c r="AT200" s="51"/>
      <c r="AU200" s="51"/>
      <c r="AV200" s="51" t="s">
        <v>100</v>
      </c>
      <c r="AW200" s="51"/>
      <c r="AX200" s="58" t="s">
        <v>86</v>
      </c>
      <c r="AY200" s="59"/>
      <c r="AZ200" s="60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72"/>
      <c r="BL200" s="73">
        <f t="shared" si="51"/>
        <v>3</v>
      </c>
      <c r="BM200" s="64">
        <f>+IF(ISERROR(ROUNDDOWN(VLOOKUP(J200,[1]償却率!$B$4:$C$82,2,FALSE)*台帳シート!M200,0)*台帳シート!BL200),0,ROUNDDOWN(VLOOKUP(台帳シート!J200,[1]償却率!$B$4:$C$82,2,FALSE)*台帳シート!M200,0)*台帳シート!BL200)</f>
        <v>486000</v>
      </c>
      <c r="BN200" s="65">
        <f t="shared" si="52"/>
        <v>486000</v>
      </c>
      <c r="BO200" s="74">
        <f t="shared" si="45"/>
        <v>324000</v>
      </c>
      <c r="BP200" s="74">
        <f t="shared" si="53"/>
        <v>0</v>
      </c>
      <c r="BQ200" s="65">
        <f t="shared" si="55"/>
        <v>0</v>
      </c>
      <c r="BR200" s="65">
        <f>IF(ISERROR(IF(BP200=0,IF(F200="無形・ソフトウェア",IF(ROUNDDOWN(VLOOKUP(J200,[1]償却率!$B$4:$C$77,2,FALSE)*台帳シート!M200,0)&gt;=台帳シート!BO200,台帳シート!BO200-0,ROUNDDOWN(VLOOKUP(台帳シート!J200,[1]償却率!$B$4:$C$77,2,FALSE)*台帳シート!M200,0)),IF(H200="1：リース",IF(ROUNDDOWN(VLOOKUP(J200,[1]償却率!$B$4:$C$77,2,FALSE)*台帳シート!M200,0)&gt;=台帳シート!BO200,台帳シート!BO200-0,ROUNDDOWN(VLOOKUP(台帳シート!J200,[1]償却率!$B$4:$C$77,2,FALSE)*台帳シート!M200,0)),IF(ROUNDDOWN(VLOOKUP(J200,[1]償却率!$B$4:$C$77,2,FALSE)*台帳シート!M200,0)&gt;=台帳シート!BO200,台帳シート!BO200-1,ROUNDDOWN(VLOOKUP(台帳シート!J200,[1]償却率!$B$4:$C$77,2,FALSE)*台帳シート!M200,0)))),0)),0,(IF(BP200=0,IF(F200="無形・ソフトウェア",IF(ROUNDDOWN(VLOOKUP(J200,[1]償却率!$B$4:$C$77,2,FALSE)*台帳シート!M200,0)&gt;=台帳シート!BO200,台帳シート!BO200-0,ROUNDDOWN(VLOOKUP(台帳シート!J200,[1]償却率!$B$4:$C$77,2,FALSE)*台帳シート!M200,0)),IF(H200="1：リース",IF(ROUNDDOWN(VLOOKUP(J200,[1]償却率!$B$4:$C$77,2,FALSE)*台帳シート!M200,0)&gt;=台帳シート!BO200,台帳シート!BO200-0,ROUNDDOWN(VLOOKUP(台帳シート!J200,[1]償却率!$B$4:$C$77,2,FALSE)*台帳シート!M200,0)),IF(ROUNDDOWN(VLOOKUP(J200,[1]償却率!$B$4:$C$77,2,FALSE)*台帳シート!M200,0)&gt;=台帳シート!BO200,台帳シート!BO200-1,ROUNDDOWN(VLOOKUP(台帳シート!J200,[1]償却率!$B$4:$C$77,2,FALSE)*台帳シート!M200,0)))),0)))</f>
        <v>162000</v>
      </c>
      <c r="BS200" s="66">
        <f t="shared" si="47"/>
        <v>648000</v>
      </c>
      <c r="BT200" s="75">
        <f t="shared" si="46"/>
        <v>162000</v>
      </c>
      <c r="BU200" s="68"/>
    </row>
    <row r="201" spans="2:73" ht="35.1" customHeight="1" x14ac:dyDescent="0.15">
      <c r="B201" s="69" t="s">
        <v>561</v>
      </c>
      <c r="C201" s="55"/>
      <c r="D201" s="107" t="s">
        <v>562</v>
      </c>
      <c r="E201" s="48" t="s">
        <v>156</v>
      </c>
      <c r="F201" s="49" t="s">
        <v>341</v>
      </c>
      <c r="G201" s="50" t="s">
        <v>560</v>
      </c>
      <c r="H201" s="51" t="s">
        <v>80</v>
      </c>
      <c r="I201" s="50"/>
      <c r="J201" s="49">
        <v>5</v>
      </c>
      <c r="K201" s="52">
        <v>41971</v>
      </c>
      <c r="L201" s="51"/>
      <c r="M201" s="71">
        <v>810000</v>
      </c>
      <c r="N201" s="77"/>
      <c r="O201" s="55"/>
      <c r="P201" s="55"/>
      <c r="Q201" s="55"/>
      <c r="R201" s="55" t="str">
        <f t="shared" si="48"/>
        <v>-</v>
      </c>
      <c r="S201" s="55"/>
      <c r="T201" s="55"/>
      <c r="U201" s="55"/>
      <c r="V201" s="55"/>
      <c r="W201" s="55"/>
      <c r="X201" s="55"/>
      <c r="Y201" s="55" t="str">
        <f t="shared" ref="Y201:Y202" si="58">IF(BP201&lt;0,BP201,"-")</f>
        <v>-</v>
      </c>
      <c r="Z201" s="55"/>
      <c r="AA201" s="55"/>
      <c r="AB201" s="55"/>
      <c r="AC201" s="55"/>
      <c r="AD201" s="55"/>
      <c r="AE201" s="55"/>
      <c r="AF201" s="55"/>
      <c r="AG201" s="55"/>
      <c r="AH201" s="51" t="s">
        <v>81</v>
      </c>
      <c r="AI201" s="51"/>
      <c r="AJ201" s="51"/>
      <c r="AK201" s="51"/>
      <c r="AL201" s="51"/>
      <c r="AM201" s="51"/>
      <c r="AN201" s="51"/>
      <c r="AO201" s="51"/>
      <c r="AP201" s="51"/>
      <c r="AQ201" s="57">
        <v>1</v>
      </c>
      <c r="AR201" s="51" t="s">
        <v>351</v>
      </c>
      <c r="AS201" s="51"/>
      <c r="AT201" s="51"/>
      <c r="AU201" s="51"/>
      <c r="AV201" s="51" t="s">
        <v>100</v>
      </c>
      <c r="AW201" s="51"/>
      <c r="AX201" s="58" t="s">
        <v>86</v>
      </c>
      <c r="AY201" s="59"/>
      <c r="AZ201" s="60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72"/>
      <c r="BL201" s="73">
        <f t="shared" si="51"/>
        <v>3</v>
      </c>
      <c r="BM201" s="64">
        <f>+IF(ISERROR(ROUNDDOWN(VLOOKUP(J201,[1]償却率!$B$4:$C$82,2,FALSE)*台帳シート!M201,0)*台帳シート!BL201),0,ROUNDDOWN(VLOOKUP(台帳シート!J201,[1]償却率!$B$4:$C$82,2,FALSE)*台帳シート!M201,0)*台帳シート!BL201)</f>
        <v>486000</v>
      </c>
      <c r="BN201" s="65">
        <f t="shared" si="52"/>
        <v>486000</v>
      </c>
      <c r="BO201" s="74">
        <f t="shared" si="45"/>
        <v>324000</v>
      </c>
      <c r="BP201" s="74">
        <f t="shared" si="53"/>
        <v>0</v>
      </c>
      <c r="BQ201" s="65">
        <f t="shared" si="55"/>
        <v>0</v>
      </c>
      <c r="BR201" s="65">
        <f>IF(ISERROR(IF(BP201=0,IF(F201="無形・ソフトウェア",IF(ROUNDDOWN(VLOOKUP(J201,[1]償却率!$B$4:$C$77,2,FALSE)*台帳シート!M201,0)&gt;=台帳シート!BO201,台帳シート!BO201-0,ROUNDDOWN(VLOOKUP(台帳シート!J201,[1]償却率!$B$4:$C$77,2,FALSE)*台帳シート!M201,0)),IF(H201="1：リース",IF(ROUNDDOWN(VLOOKUP(J201,[1]償却率!$B$4:$C$77,2,FALSE)*台帳シート!M201,0)&gt;=台帳シート!BO201,台帳シート!BO201-0,ROUNDDOWN(VLOOKUP(台帳シート!J201,[1]償却率!$B$4:$C$77,2,FALSE)*台帳シート!M201,0)),IF(ROUNDDOWN(VLOOKUP(J201,[1]償却率!$B$4:$C$77,2,FALSE)*台帳シート!M201,0)&gt;=台帳シート!BO201,台帳シート!BO201-1,ROUNDDOWN(VLOOKUP(台帳シート!J201,[1]償却率!$B$4:$C$77,2,FALSE)*台帳シート!M201,0)))),0)),0,(IF(BP201=0,IF(F201="無形・ソフトウェア",IF(ROUNDDOWN(VLOOKUP(J201,[1]償却率!$B$4:$C$77,2,FALSE)*台帳シート!M201,0)&gt;=台帳シート!BO201,台帳シート!BO201-0,ROUNDDOWN(VLOOKUP(台帳シート!J201,[1]償却率!$B$4:$C$77,2,FALSE)*台帳シート!M201,0)),IF(H201="1：リース",IF(ROUNDDOWN(VLOOKUP(J201,[1]償却率!$B$4:$C$77,2,FALSE)*台帳シート!M201,0)&gt;=台帳シート!BO201,台帳シート!BO201-0,ROUNDDOWN(VLOOKUP(台帳シート!J201,[1]償却率!$B$4:$C$77,2,FALSE)*台帳シート!M201,0)),IF(ROUNDDOWN(VLOOKUP(J201,[1]償却率!$B$4:$C$77,2,FALSE)*台帳シート!M201,0)&gt;=台帳シート!BO201,台帳シート!BO201-1,ROUNDDOWN(VLOOKUP(台帳シート!J201,[1]償却率!$B$4:$C$77,2,FALSE)*台帳シート!M201,0)))),0)))</f>
        <v>162000</v>
      </c>
      <c r="BS201" s="66">
        <f t="shared" si="47"/>
        <v>648000</v>
      </c>
      <c r="BT201" s="75">
        <f t="shared" si="46"/>
        <v>162000</v>
      </c>
      <c r="BU201" s="68"/>
    </row>
    <row r="202" spans="2:73" ht="35.1" customHeight="1" x14ac:dyDescent="0.15">
      <c r="B202" s="69" t="s">
        <v>563</v>
      </c>
      <c r="C202" s="55"/>
      <c r="D202" s="107" t="s">
        <v>564</v>
      </c>
      <c r="E202" s="48" t="s">
        <v>156</v>
      </c>
      <c r="F202" s="49" t="s">
        <v>341</v>
      </c>
      <c r="G202" s="50" t="s">
        <v>565</v>
      </c>
      <c r="H202" s="51" t="s">
        <v>80</v>
      </c>
      <c r="I202" s="50"/>
      <c r="J202" s="49">
        <v>15</v>
      </c>
      <c r="K202" s="52">
        <v>42062</v>
      </c>
      <c r="L202" s="51"/>
      <c r="M202" s="71">
        <v>1096200</v>
      </c>
      <c r="N202" s="77"/>
      <c r="O202" s="104"/>
      <c r="P202" s="55"/>
      <c r="Q202" s="55"/>
      <c r="R202" s="55" t="str">
        <f t="shared" si="48"/>
        <v>-</v>
      </c>
      <c r="S202" s="55"/>
      <c r="T202" s="55"/>
      <c r="U202" s="55"/>
      <c r="V202" s="55"/>
      <c r="W202" s="55"/>
      <c r="X202" s="55"/>
      <c r="Y202" s="55" t="str">
        <f t="shared" si="58"/>
        <v>-</v>
      </c>
      <c r="Z202" s="55"/>
      <c r="AA202" s="55"/>
      <c r="AB202" s="55"/>
      <c r="AC202" s="55"/>
      <c r="AD202" s="55"/>
      <c r="AE202" s="55"/>
      <c r="AF202" s="55"/>
      <c r="AG202" s="55"/>
      <c r="AH202" s="51" t="s">
        <v>81</v>
      </c>
      <c r="AI202" s="51"/>
      <c r="AJ202" s="51"/>
      <c r="AK202" s="51"/>
      <c r="AL202" s="51"/>
      <c r="AM202" s="51"/>
      <c r="AN202" s="51"/>
      <c r="AO202" s="51"/>
      <c r="AP202" s="51"/>
      <c r="AQ202" s="57">
        <v>1</v>
      </c>
      <c r="AR202" s="51" t="s">
        <v>351</v>
      </c>
      <c r="AS202" s="51"/>
      <c r="AT202" s="51"/>
      <c r="AU202" s="51"/>
      <c r="AV202" s="51" t="s">
        <v>100</v>
      </c>
      <c r="AW202" s="51"/>
      <c r="AX202" s="58" t="s">
        <v>86</v>
      </c>
      <c r="AY202" s="59"/>
      <c r="AZ202" s="60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72"/>
      <c r="BL202" s="73">
        <f t="shared" si="51"/>
        <v>3</v>
      </c>
      <c r="BM202" s="64">
        <f>+IF(ISERROR(ROUNDDOWN(VLOOKUP(J202,[1]償却率!$B$4:$C$82,2,FALSE)*台帳シート!M202,0)*台帳シート!BL202),0,ROUNDDOWN(VLOOKUP(台帳シート!J202,[1]償却率!$B$4:$C$82,2,FALSE)*台帳シート!M202,0)*台帳シート!BL202)</f>
        <v>220335</v>
      </c>
      <c r="BN202" s="65">
        <f t="shared" si="52"/>
        <v>220335</v>
      </c>
      <c r="BO202" s="74">
        <f t="shared" si="45"/>
        <v>875865</v>
      </c>
      <c r="BP202" s="74">
        <f t="shared" si="53"/>
        <v>0</v>
      </c>
      <c r="BQ202" s="65">
        <f t="shared" si="55"/>
        <v>0</v>
      </c>
      <c r="BR202" s="65">
        <f>IF(ISERROR(IF(BP202=0,IF(F202="無形・ソフトウェア",IF(ROUNDDOWN(VLOOKUP(J202,[1]償却率!$B$4:$C$77,2,FALSE)*台帳シート!M202,0)&gt;=台帳シート!BO202,台帳シート!BO202-0,ROUNDDOWN(VLOOKUP(台帳シート!J202,[1]償却率!$B$4:$C$77,2,FALSE)*台帳シート!M202,0)),IF(H202="1：リース",IF(ROUNDDOWN(VLOOKUP(J202,[1]償却率!$B$4:$C$77,2,FALSE)*台帳シート!M202,0)&gt;=台帳シート!BO202,台帳シート!BO202-0,ROUNDDOWN(VLOOKUP(台帳シート!J202,[1]償却率!$B$4:$C$77,2,FALSE)*台帳シート!M202,0)),IF(ROUNDDOWN(VLOOKUP(J202,[1]償却率!$B$4:$C$77,2,FALSE)*台帳シート!M202,0)&gt;=台帳シート!BO202,台帳シート!BO202-1,ROUNDDOWN(VLOOKUP(台帳シート!J202,[1]償却率!$B$4:$C$77,2,FALSE)*台帳シート!M202,0)))),0)),0,(IF(BP202=0,IF(F202="無形・ソフトウェア",IF(ROUNDDOWN(VLOOKUP(J202,[1]償却率!$B$4:$C$77,2,FALSE)*台帳シート!M202,0)&gt;=台帳シート!BO202,台帳シート!BO202-0,ROUNDDOWN(VLOOKUP(台帳シート!J202,[1]償却率!$B$4:$C$77,2,FALSE)*台帳シート!M202,0)),IF(H202="1：リース",IF(ROUNDDOWN(VLOOKUP(J202,[1]償却率!$B$4:$C$77,2,FALSE)*台帳シート!M202,0)&gt;=台帳シート!BO202,台帳シート!BO202-0,ROUNDDOWN(VLOOKUP(台帳シート!J202,[1]償却率!$B$4:$C$77,2,FALSE)*台帳シート!M202,0)),IF(ROUNDDOWN(VLOOKUP(J202,[1]償却率!$B$4:$C$77,2,FALSE)*台帳シート!M202,0)&gt;=台帳シート!BO202,台帳シート!BO202-1,ROUNDDOWN(VLOOKUP(台帳シート!J202,[1]償却率!$B$4:$C$77,2,FALSE)*台帳シート!M202,0)))),0)))</f>
        <v>73445</v>
      </c>
      <c r="BS202" s="66">
        <f t="shared" si="47"/>
        <v>293780</v>
      </c>
      <c r="BT202" s="75">
        <f t="shared" si="46"/>
        <v>802420</v>
      </c>
      <c r="BU202" s="68"/>
    </row>
    <row r="203" spans="2:73" ht="35.1" customHeight="1" x14ac:dyDescent="0.15">
      <c r="B203" s="69" t="s">
        <v>566</v>
      </c>
      <c r="C203" s="55"/>
      <c r="D203" s="107" t="s">
        <v>567</v>
      </c>
      <c r="E203" s="48" t="s">
        <v>156</v>
      </c>
      <c r="F203" s="49" t="s">
        <v>341</v>
      </c>
      <c r="G203" s="50" t="s">
        <v>568</v>
      </c>
      <c r="H203" s="51" t="s">
        <v>80</v>
      </c>
      <c r="I203" s="50"/>
      <c r="J203" s="49">
        <v>6</v>
      </c>
      <c r="K203" s="52">
        <v>41894</v>
      </c>
      <c r="L203" s="51"/>
      <c r="M203" s="71">
        <v>814374</v>
      </c>
      <c r="N203" s="77"/>
      <c r="O203" s="55"/>
      <c r="P203" s="55"/>
      <c r="Q203" s="55"/>
      <c r="R203" s="55" t="str">
        <f t="shared" si="48"/>
        <v>-</v>
      </c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1" t="s">
        <v>81</v>
      </c>
      <c r="AI203" s="51"/>
      <c r="AJ203" s="51"/>
      <c r="AK203" s="51"/>
      <c r="AL203" s="51"/>
      <c r="AM203" s="51"/>
      <c r="AN203" s="51"/>
      <c r="AO203" s="51"/>
      <c r="AP203" s="51"/>
      <c r="AQ203" s="57">
        <v>1</v>
      </c>
      <c r="AR203" s="51" t="s">
        <v>351</v>
      </c>
      <c r="AS203" s="51"/>
      <c r="AT203" s="51"/>
      <c r="AU203" s="51"/>
      <c r="AV203" s="51" t="s">
        <v>100</v>
      </c>
      <c r="AW203" s="51"/>
      <c r="AX203" s="58" t="s">
        <v>86</v>
      </c>
      <c r="AY203" s="59"/>
      <c r="AZ203" s="60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72"/>
      <c r="BL203" s="73">
        <f t="shared" si="51"/>
        <v>3</v>
      </c>
      <c r="BM203" s="64">
        <f>+IF(ISERROR(ROUNDDOWN(VLOOKUP(J203,[1]償却率!$B$4:$C$82,2,FALSE)*台帳シート!M203,0)*台帳シート!BL203),0,ROUNDDOWN(VLOOKUP(台帳シート!J203,[1]償却率!$B$4:$C$82,2,FALSE)*台帳シート!M203,0)*台帳シート!BL203)</f>
        <v>408000</v>
      </c>
      <c r="BN203" s="65">
        <f t="shared" si="52"/>
        <v>408000</v>
      </c>
      <c r="BO203" s="74">
        <f t="shared" si="45"/>
        <v>406374</v>
      </c>
      <c r="BP203" s="74">
        <f t="shared" si="53"/>
        <v>0</v>
      </c>
      <c r="BQ203" s="65">
        <f t="shared" si="55"/>
        <v>0</v>
      </c>
      <c r="BR203" s="65">
        <f>IF(ISERROR(IF(BP203=0,IF(F203="無形・ソフトウェア",IF(ROUNDDOWN(VLOOKUP(J203,[1]償却率!$B$4:$C$77,2,FALSE)*台帳シート!M203,0)&gt;=台帳シート!BO203,台帳シート!BO203-0,ROUNDDOWN(VLOOKUP(台帳シート!J203,[1]償却率!$B$4:$C$77,2,FALSE)*台帳シート!M203,0)),IF(H203="1：リース",IF(ROUNDDOWN(VLOOKUP(J203,[1]償却率!$B$4:$C$77,2,FALSE)*台帳シート!M203,0)&gt;=台帳シート!BO203,台帳シート!BO203-0,ROUNDDOWN(VLOOKUP(台帳シート!J203,[1]償却率!$B$4:$C$77,2,FALSE)*台帳シート!M203,0)),IF(ROUNDDOWN(VLOOKUP(J203,[1]償却率!$B$4:$C$77,2,FALSE)*台帳シート!M203,0)&gt;=台帳シート!BO203,台帳シート!BO203-1,ROUNDDOWN(VLOOKUP(台帳シート!J203,[1]償却率!$B$4:$C$77,2,FALSE)*台帳シート!M203,0)))),0)),0,(IF(BP203=0,IF(F203="無形・ソフトウェア",IF(ROUNDDOWN(VLOOKUP(J203,[1]償却率!$B$4:$C$77,2,FALSE)*台帳シート!M203,0)&gt;=台帳シート!BO203,台帳シート!BO203-0,ROUNDDOWN(VLOOKUP(台帳シート!J203,[1]償却率!$B$4:$C$77,2,FALSE)*台帳シート!M203,0)),IF(H203="1：リース",IF(ROUNDDOWN(VLOOKUP(J203,[1]償却率!$B$4:$C$77,2,FALSE)*台帳シート!M203,0)&gt;=台帳シート!BO203,台帳シート!BO203-0,ROUNDDOWN(VLOOKUP(台帳シート!J203,[1]償却率!$B$4:$C$77,2,FALSE)*台帳シート!M203,0)),IF(ROUNDDOWN(VLOOKUP(J203,[1]償却率!$B$4:$C$77,2,FALSE)*台帳シート!M203,0)&gt;=台帳シート!BO203,台帳シート!BO203-1,ROUNDDOWN(VLOOKUP(台帳シート!J203,[1]償却率!$B$4:$C$77,2,FALSE)*台帳シート!M203,0)))),0)))</f>
        <v>136000</v>
      </c>
      <c r="BS203" s="66">
        <f t="shared" si="47"/>
        <v>544000</v>
      </c>
      <c r="BT203" s="75">
        <f t="shared" si="46"/>
        <v>270374</v>
      </c>
      <c r="BU203" s="68"/>
    </row>
    <row r="204" spans="2:73" ht="35.1" customHeight="1" x14ac:dyDescent="0.15">
      <c r="B204" s="69" t="s">
        <v>569</v>
      </c>
      <c r="C204" s="55"/>
      <c r="D204" s="107" t="s">
        <v>570</v>
      </c>
      <c r="E204" s="48" t="s">
        <v>156</v>
      </c>
      <c r="F204" s="49" t="s">
        <v>341</v>
      </c>
      <c r="G204" s="50" t="s">
        <v>571</v>
      </c>
      <c r="H204" s="51" t="s">
        <v>80</v>
      </c>
      <c r="I204" s="50"/>
      <c r="J204" s="49">
        <v>6</v>
      </c>
      <c r="K204" s="52">
        <v>41936</v>
      </c>
      <c r="L204" s="51"/>
      <c r="M204" s="71">
        <v>1434240</v>
      </c>
      <c r="N204" s="77"/>
      <c r="O204" s="55"/>
      <c r="P204" s="55"/>
      <c r="Q204" s="55"/>
      <c r="R204" s="55" t="str">
        <f t="shared" si="48"/>
        <v>-</v>
      </c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1" t="s">
        <v>81</v>
      </c>
      <c r="AI204" s="51"/>
      <c r="AJ204" s="51"/>
      <c r="AK204" s="51"/>
      <c r="AL204" s="51"/>
      <c r="AM204" s="51"/>
      <c r="AN204" s="51"/>
      <c r="AO204" s="51"/>
      <c r="AP204" s="51"/>
      <c r="AQ204" s="57">
        <v>1</v>
      </c>
      <c r="AR204" s="51" t="s">
        <v>351</v>
      </c>
      <c r="AS204" s="51"/>
      <c r="AT204" s="51"/>
      <c r="AU204" s="51"/>
      <c r="AV204" s="51" t="s">
        <v>100</v>
      </c>
      <c r="AW204" s="51"/>
      <c r="AX204" s="58" t="s">
        <v>86</v>
      </c>
      <c r="AY204" s="59"/>
      <c r="AZ204" s="60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72"/>
      <c r="BL204" s="73">
        <f t="shared" si="51"/>
        <v>3</v>
      </c>
      <c r="BM204" s="64">
        <f>+IF(ISERROR(ROUNDDOWN(VLOOKUP(J204,[1]償却率!$B$4:$C$82,2,FALSE)*台帳シート!M204,0)*台帳シート!BL204),0,ROUNDDOWN(VLOOKUP(台帳シート!J204,[1]償却率!$B$4:$C$82,2,FALSE)*台帳シート!M204,0)*台帳シート!BL204)</f>
        <v>718554</v>
      </c>
      <c r="BN204" s="65">
        <f t="shared" si="52"/>
        <v>718554</v>
      </c>
      <c r="BO204" s="74">
        <f t="shared" si="45"/>
        <v>715686</v>
      </c>
      <c r="BP204" s="74">
        <f t="shared" si="53"/>
        <v>0</v>
      </c>
      <c r="BQ204" s="65">
        <f t="shared" si="55"/>
        <v>0</v>
      </c>
      <c r="BR204" s="65">
        <f>IF(ISERROR(IF(BP204=0,IF(F204="無形・ソフトウェア",IF(ROUNDDOWN(VLOOKUP(J204,[1]償却率!$B$4:$C$77,2,FALSE)*台帳シート!M204,0)&gt;=台帳シート!BO204,台帳シート!BO204-0,ROUNDDOWN(VLOOKUP(台帳シート!J204,[1]償却率!$B$4:$C$77,2,FALSE)*台帳シート!M204,0)),IF(H204="1：リース",IF(ROUNDDOWN(VLOOKUP(J204,[1]償却率!$B$4:$C$77,2,FALSE)*台帳シート!M204,0)&gt;=台帳シート!BO204,台帳シート!BO204-0,ROUNDDOWN(VLOOKUP(台帳シート!J204,[1]償却率!$B$4:$C$77,2,FALSE)*台帳シート!M204,0)),IF(ROUNDDOWN(VLOOKUP(J204,[1]償却率!$B$4:$C$77,2,FALSE)*台帳シート!M204,0)&gt;=台帳シート!BO204,台帳シート!BO204-1,ROUNDDOWN(VLOOKUP(台帳シート!J204,[1]償却率!$B$4:$C$77,2,FALSE)*台帳シート!M204,0)))),0)),0,(IF(BP204=0,IF(F204="無形・ソフトウェア",IF(ROUNDDOWN(VLOOKUP(J204,[1]償却率!$B$4:$C$77,2,FALSE)*台帳シート!M204,0)&gt;=台帳シート!BO204,台帳シート!BO204-0,ROUNDDOWN(VLOOKUP(台帳シート!J204,[1]償却率!$B$4:$C$77,2,FALSE)*台帳シート!M204,0)),IF(H204="1：リース",IF(ROUNDDOWN(VLOOKUP(J204,[1]償却率!$B$4:$C$77,2,FALSE)*台帳シート!M204,0)&gt;=台帳シート!BO204,台帳シート!BO204-0,ROUNDDOWN(VLOOKUP(台帳シート!J204,[1]償却率!$B$4:$C$77,2,FALSE)*台帳シート!M204,0)),IF(ROUNDDOWN(VLOOKUP(J204,[1]償却率!$B$4:$C$77,2,FALSE)*台帳シート!M204,0)&gt;=台帳シート!BO204,台帳シート!BO204-1,ROUNDDOWN(VLOOKUP(台帳シート!J204,[1]償却率!$B$4:$C$77,2,FALSE)*台帳シート!M204,0)))),0)))</f>
        <v>239518</v>
      </c>
      <c r="BS204" s="66">
        <f t="shared" si="47"/>
        <v>958072</v>
      </c>
      <c r="BT204" s="75">
        <f t="shared" si="46"/>
        <v>476168</v>
      </c>
      <c r="BU204" s="68"/>
    </row>
    <row r="205" spans="2:73" ht="35.1" customHeight="1" x14ac:dyDescent="0.15">
      <c r="B205" s="69" t="s">
        <v>572</v>
      </c>
      <c r="C205" s="55"/>
      <c r="D205" s="107" t="s">
        <v>573</v>
      </c>
      <c r="E205" s="48" t="s">
        <v>156</v>
      </c>
      <c r="F205" s="49" t="s">
        <v>341</v>
      </c>
      <c r="G205" s="50" t="s">
        <v>574</v>
      </c>
      <c r="H205" s="51" t="s">
        <v>80</v>
      </c>
      <c r="I205" s="50"/>
      <c r="J205" s="49">
        <v>5</v>
      </c>
      <c r="K205" s="52">
        <v>42062</v>
      </c>
      <c r="L205" s="51"/>
      <c r="M205" s="71">
        <v>46980000</v>
      </c>
      <c r="N205" s="77"/>
      <c r="O205" s="55"/>
      <c r="P205" s="55"/>
      <c r="Q205" s="55"/>
      <c r="R205" s="55" t="str">
        <f t="shared" si="48"/>
        <v>-</v>
      </c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1" t="s">
        <v>81</v>
      </c>
      <c r="AI205" s="51"/>
      <c r="AJ205" s="51"/>
      <c r="AK205" s="51"/>
      <c r="AL205" s="51"/>
      <c r="AM205" s="51"/>
      <c r="AN205" s="51"/>
      <c r="AO205" s="51"/>
      <c r="AP205" s="51"/>
      <c r="AQ205" s="57">
        <v>1</v>
      </c>
      <c r="AR205" s="51" t="s">
        <v>351</v>
      </c>
      <c r="AS205" s="51"/>
      <c r="AT205" s="51"/>
      <c r="AU205" s="51"/>
      <c r="AV205" s="51" t="s">
        <v>100</v>
      </c>
      <c r="AW205" s="51"/>
      <c r="AX205" s="58" t="s">
        <v>86</v>
      </c>
      <c r="AY205" s="59"/>
      <c r="AZ205" s="60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72"/>
      <c r="BL205" s="73">
        <f t="shared" si="51"/>
        <v>3</v>
      </c>
      <c r="BM205" s="64">
        <f>+IF(ISERROR(ROUNDDOWN(VLOOKUP(J205,[1]償却率!$B$4:$C$82,2,FALSE)*台帳シート!M205,0)*台帳シート!BL205),0,ROUNDDOWN(VLOOKUP(台帳シート!J205,[1]償却率!$B$4:$C$82,2,FALSE)*台帳シート!M205,0)*台帳シート!BL205)</f>
        <v>28188000</v>
      </c>
      <c r="BN205" s="65">
        <f t="shared" si="52"/>
        <v>28188000</v>
      </c>
      <c r="BO205" s="74">
        <f t="shared" si="45"/>
        <v>18792000</v>
      </c>
      <c r="BP205" s="74">
        <f t="shared" si="53"/>
        <v>0</v>
      </c>
      <c r="BQ205" s="65">
        <f t="shared" si="55"/>
        <v>0</v>
      </c>
      <c r="BR205" s="65">
        <f>IF(ISERROR(IF(BP205=0,IF(F205="無形・ソフトウェア",IF(ROUNDDOWN(VLOOKUP(J205,[1]償却率!$B$4:$C$77,2,FALSE)*台帳シート!M205,0)&gt;=台帳シート!BO205,台帳シート!BO205-0,ROUNDDOWN(VLOOKUP(台帳シート!J205,[1]償却率!$B$4:$C$77,2,FALSE)*台帳シート!M205,0)),IF(H205="1：リース",IF(ROUNDDOWN(VLOOKUP(J205,[1]償却率!$B$4:$C$77,2,FALSE)*台帳シート!M205,0)&gt;=台帳シート!BO205,台帳シート!BO205-0,ROUNDDOWN(VLOOKUP(台帳シート!J205,[1]償却率!$B$4:$C$77,2,FALSE)*台帳シート!M205,0)),IF(ROUNDDOWN(VLOOKUP(J205,[1]償却率!$B$4:$C$77,2,FALSE)*台帳シート!M205,0)&gt;=台帳シート!BO205,台帳シート!BO205-1,ROUNDDOWN(VLOOKUP(台帳シート!J205,[1]償却率!$B$4:$C$77,2,FALSE)*台帳シート!M205,0)))),0)),0,(IF(BP205=0,IF(F205="無形・ソフトウェア",IF(ROUNDDOWN(VLOOKUP(J205,[1]償却率!$B$4:$C$77,2,FALSE)*台帳シート!M205,0)&gt;=台帳シート!BO205,台帳シート!BO205-0,ROUNDDOWN(VLOOKUP(台帳シート!J205,[1]償却率!$B$4:$C$77,2,FALSE)*台帳シート!M205,0)),IF(H205="1：リース",IF(ROUNDDOWN(VLOOKUP(J205,[1]償却率!$B$4:$C$77,2,FALSE)*台帳シート!M205,0)&gt;=台帳シート!BO205,台帳シート!BO205-0,ROUNDDOWN(VLOOKUP(台帳シート!J205,[1]償却率!$B$4:$C$77,2,FALSE)*台帳シート!M205,0)),IF(ROUNDDOWN(VLOOKUP(J205,[1]償却率!$B$4:$C$77,2,FALSE)*台帳シート!M205,0)&gt;=台帳シート!BO205,台帳シート!BO205-1,ROUNDDOWN(VLOOKUP(台帳シート!J205,[1]償却率!$B$4:$C$77,2,FALSE)*台帳シート!M205,0)))),0)))</f>
        <v>9396000</v>
      </c>
      <c r="BS205" s="66">
        <f t="shared" si="47"/>
        <v>37584000</v>
      </c>
      <c r="BT205" s="75">
        <f t="shared" si="46"/>
        <v>9396000</v>
      </c>
      <c r="BU205" s="68"/>
    </row>
    <row r="206" spans="2:73" ht="35.1" customHeight="1" x14ac:dyDescent="0.15">
      <c r="B206" s="69" t="s">
        <v>575</v>
      </c>
      <c r="C206" s="55"/>
      <c r="D206" s="107" t="s">
        <v>576</v>
      </c>
      <c r="E206" s="48" t="s">
        <v>156</v>
      </c>
      <c r="F206" s="49" t="s">
        <v>341</v>
      </c>
      <c r="G206" s="50" t="s">
        <v>577</v>
      </c>
      <c r="H206" s="51" t="s">
        <v>80</v>
      </c>
      <c r="I206" s="50"/>
      <c r="J206" s="49">
        <v>5</v>
      </c>
      <c r="K206" s="52">
        <v>42072</v>
      </c>
      <c r="L206" s="51"/>
      <c r="M206" s="71">
        <v>28360800</v>
      </c>
      <c r="N206" s="77"/>
      <c r="O206" s="55"/>
      <c r="P206" s="55"/>
      <c r="Q206" s="55"/>
      <c r="R206" s="55" t="str">
        <f t="shared" si="48"/>
        <v>-</v>
      </c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1" t="s">
        <v>81</v>
      </c>
      <c r="AI206" s="51"/>
      <c r="AJ206" s="51"/>
      <c r="AK206" s="51"/>
      <c r="AL206" s="51"/>
      <c r="AM206" s="51"/>
      <c r="AN206" s="51"/>
      <c r="AO206" s="51"/>
      <c r="AP206" s="51"/>
      <c r="AQ206" s="57">
        <v>1</v>
      </c>
      <c r="AR206" s="51" t="s">
        <v>351</v>
      </c>
      <c r="AS206" s="51"/>
      <c r="AT206" s="51"/>
      <c r="AU206" s="51"/>
      <c r="AV206" s="51" t="s">
        <v>100</v>
      </c>
      <c r="AW206" s="51"/>
      <c r="AX206" s="58" t="s">
        <v>86</v>
      </c>
      <c r="AY206" s="59"/>
      <c r="AZ206" s="60"/>
      <c r="BA206" s="55"/>
      <c r="BB206" s="55"/>
      <c r="BC206" s="55"/>
      <c r="BD206" s="55"/>
      <c r="BE206" s="55"/>
      <c r="BF206" s="55"/>
      <c r="BG206" s="55"/>
      <c r="BH206" s="55"/>
      <c r="BI206" s="55"/>
      <c r="BJ206" s="55"/>
      <c r="BK206" s="72"/>
      <c r="BL206" s="73">
        <f t="shared" si="51"/>
        <v>3</v>
      </c>
      <c r="BM206" s="64">
        <f>+IF(ISERROR(ROUNDDOWN(VLOOKUP(J206,[1]償却率!$B$4:$C$82,2,FALSE)*台帳シート!M206,0)*台帳シート!BL206),0,ROUNDDOWN(VLOOKUP(台帳シート!J206,[1]償却率!$B$4:$C$82,2,FALSE)*台帳シート!M206,0)*台帳シート!BL206)</f>
        <v>17016480</v>
      </c>
      <c r="BN206" s="65">
        <f t="shared" si="52"/>
        <v>17016480</v>
      </c>
      <c r="BO206" s="74">
        <f t="shared" si="45"/>
        <v>11344320</v>
      </c>
      <c r="BP206" s="74">
        <f t="shared" si="53"/>
        <v>0</v>
      </c>
      <c r="BQ206" s="65">
        <f t="shared" si="55"/>
        <v>0</v>
      </c>
      <c r="BR206" s="65">
        <f>IF(ISERROR(IF(BP206=0,IF(F206="無形・ソフトウェア",IF(ROUNDDOWN(VLOOKUP(J206,[1]償却率!$B$4:$C$77,2,FALSE)*台帳シート!M206,0)&gt;=台帳シート!BO206,台帳シート!BO206-0,ROUNDDOWN(VLOOKUP(台帳シート!J206,[1]償却率!$B$4:$C$77,2,FALSE)*台帳シート!M206,0)),IF(H206="1：リース",IF(ROUNDDOWN(VLOOKUP(J206,[1]償却率!$B$4:$C$77,2,FALSE)*台帳シート!M206,0)&gt;=台帳シート!BO206,台帳シート!BO206-0,ROUNDDOWN(VLOOKUP(台帳シート!J206,[1]償却率!$B$4:$C$77,2,FALSE)*台帳シート!M206,0)),IF(ROUNDDOWN(VLOOKUP(J206,[1]償却率!$B$4:$C$77,2,FALSE)*台帳シート!M206,0)&gt;=台帳シート!BO206,台帳シート!BO206-1,ROUNDDOWN(VLOOKUP(台帳シート!J206,[1]償却率!$B$4:$C$77,2,FALSE)*台帳シート!M206,0)))),0)),0,(IF(BP206=0,IF(F206="無形・ソフトウェア",IF(ROUNDDOWN(VLOOKUP(J206,[1]償却率!$B$4:$C$77,2,FALSE)*台帳シート!M206,0)&gt;=台帳シート!BO206,台帳シート!BO206-0,ROUNDDOWN(VLOOKUP(台帳シート!J206,[1]償却率!$B$4:$C$77,2,FALSE)*台帳シート!M206,0)),IF(H206="1：リース",IF(ROUNDDOWN(VLOOKUP(J206,[1]償却率!$B$4:$C$77,2,FALSE)*台帳シート!M206,0)&gt;=台帳シート!BO206,台帳シート!BO206-0,ROUNDDOWN(VLOOKUP(台帳シート!J206,[1]償却率!$B$4:$C$77,2,FALSE)*台帳シート!M206,0)),IF(ROUNDDOWN(VLOOKUP(J206,[1]償却率!$B$4:$C$77,2,FALSE)*台帳シート!M206,0)&gt;=台帳シート!BO206,台帳シート!BO206-1,ROUNDDOWN(VLOOKUP(台帳シート!J206,[1]償却率!$B$4:$C$77,2,FALSE)*台帳シート!M206,0)))),0)))</f>
        <v>5672160</v>
      </c>
      <c r="BS206" s="66">
        <f t="shared" si="47"/>
        <v>22688640</v>
      </c>
      <c r="BT206" s="75">
        <f t="shared" si="46"/>
        <v>5672160</v>
      </c>
      <c r="BU206" s="68"/>
    </row>
    <row r="207" spans="2:73" ht="35.1" customHeight="1" x14ac:dyDescent="0.15">
      <c r="B207" s="69" t="s">
        <v>578</v>
      </c>
      <c r="C207" s="55"/>
      <c r="D207" s="107" t="s">
        <v>579</v>
      </c>
      <c r="E207" s="48" t="s">
        <v>156</v>
      </c>
      <c r="F207" s="49" t="s">
        <v>341</v>
      </c>
      <c r="G207" s="50" t="s">
        <v>580</v>
      </c>
      <c r="H207" s="51" t="s">
        <v>80</v>
      </c>
      <c r="I207" s="50"/>
      <c r="J207" s="49">
        <v>5</v>
      </c>
      <c r="K207" s="52">
        <v>42072</v>
      </c>
      <c r="L207" s="51"/>
      <c r="M207" s="71">
        <v>35856000</v>
      </c>
      <c r="N207" s="77"/>
      <c r="O207" s="55"/>
      <c r="P207" s="55"/>
      <c r="Q207" s="55"/>
      <c r="R207" s="55" t="str">
        <f t="shared" si="48"/>
        <v>-</v>
      </c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1" t="s">
        <v>81</v>
      </c>
      <c r="AI207" s="51"/>
      <c r="AJ207" s="51"/>
      <c r="AK207" s="51"/>
      <c r="AL207" s="51"/>
      <c r="AM207" s="51"/>
      <c r="AN207" s="51"/>
      <c r="AO207" s="51"/>
      <c r="AP207" s="51"/>
      <c r="AQ207" s="57">
        <v>1</v>
      </c>
      <c r="AR207" s="51" t="s">
        <v>351</v>
      </c>
      <c r="AS207" s="51"/>
      <c r="AT207" s="51"/>
      <c r="AU207" s="51"/>
      <c r="AV207" s="51" t="s">
        <v>100</v>
      </c>
      <c r="AW207" s="51"/>
      <c r="AX207" s="58" t="s">
        <v>86</v>
      </c>
      <c r="AY207" s="59"/>
      <c r="AZ207" s="60"/>
      <c r="BA207" s="55"/>
      <c r="BB207" s="55"/>
      <c r="BC207" s="55"/>
      <c r="BD207" s="55"/>
      <c r="BE207" s="55"/>
      <c r="BF207" s="55"/>
      <c r="BG207" s="55"/>
      <c r="BH207" s="55"/>
      <c r="BI207" s="55"/>
      <c r="BJ207" s="55"/>
      <c r="BK207" s="72"/>
      <c r="BL207" s="73">
        <f t="shared" si="51"/>
        <v>3</v>
      </c>
      <c r="BM207" s="64">
        <f>+IF(ISERROR(ROUNDDOWN(VLOOKUP(J207,[1]償却率!$B$4:$C$82,2,FALSE)*台帳シート!M207,0)*台帳シート!BL207),0,ROUNDDOWN(VLOOKUP(台帳シート!J207,[1]償却率!$B$4:$C$82,2,FALSE)*台帳シート!M207,0)*台帳シート!BL207)</f>
        <v>21513600</v>
      </c>
      <c r="BN207" s="65">
        <f t="shared" si="52"/>
        <v>21513600</v>
      </c>
      <c r="BO207" s="74">
        <f t="shared" si="45"/>
        <v>14342400</v>
      </c>
      <c r="BP207" s="74">
        <f t="shared" si="53"/>
        <v>0</v>
      </c>
      <c r="BQ207" s="65">
        <f t="shared" si="55"/>
        <v>0</v>
      </c>
      <c r="BR207" s="65">
        <f>IF(ISERROR(IF(BP207=0,IF(F207="無形・ソフトウェア",IF(ROUNDDOWN(VLOOKUP(J207,[1]償却率!$B$4:$C$77,2,FALSE)*台帳シート!M207,0)&gt;=台帳シート!BO207,台帳シート!BO207-0,ROUNDDOWN(VLOOKUP(台帳シート!J207,[1]償却率!$B$4:$C$77,2,FALSE)*台帳シート!M207,0)),IF(H207="1：リース",IF(ROUNDDOWN(VLOOKUP(J207,[1]償却率!$B$4:$C$77,2,FALSE)*台帳シート!M207,0)&gt;=台帳シート!BO207,台帳シート!BO207-0,ROUNDDOWN(VLOOKUP(台帳シート!J207,[1]償却率!$B$4:$C$77,2,FALSE)*台帳シート!M207,0)),IF(ROUNDDOWN(VLOOKUP(J207,[1]償却率!$B$4:$C$77,2,FALSE)*台帳シート!M207,0)&gt;=台帳シート!BO207,台帳シート!BO207-1,ROUNDDOWN(VLOOKUP(台帳シート!J207,[1]償却率!$B$4:$C$77,2,FALSE)*台帳シート!M207,0)))),0)),0,(IF(BP207=0,IF(F207="無形・ソフトウェア",IF(ROUNDDOWN(VLOOKUP(J207,[1]償却率!$B$4:$C$77,2,FALSE)*台帳シート!M207,0)&gt;=台帳シート!BO207,台帳シート!BO207-0,ROUNDDOWN(VLOOKUP(台帳シート!J207,[1]償却率!$B$4:$C$77,2,FALSE)*台帳シート!M207,0)),IF(H207="1：リース",IF(ROUNDDOWN(VLOOKUP(J207,[1]償却率!$B$4:$C$77,2,FALSE)*台帳シート!M207,0)&gt;=台帳シート!BO207,台帳シート!BO207-0,ROUNDDOWN(VLOOKUP(台帳シート!J207,[1]償却率!$B$4:$C$77,2,FALSE)*台帳シート!M207,0)),IF(ROUNDDOWN(VLOOKUP(J207,[1]償却率!$B$4:$C$77,2,FALSE)*台帳シート!M207,0)&gt;=台帳シート!BO207,台帳シート!BO207-1,ROUNDDOWN(VLOOKUP(台帳シート!J207,[1]償却率!$B$4:$C$77,2,FALSE)*台帳シート!M207,0)))),0)))</f>
        <v>7171200</v>
      </c>
      <c r="BS207" s="66">
        <f t="shared" si="47"/>
        <v>28684800</v>
      </c>
      <c r="BT207" s="75">
        <f t="shared" si="46"/>
        <v>7171200</v>
      </c>
      <c r="BU207" s="68"/>
    </row>
    <row r="208" spans="2:73" ht="35.1" customHeight="1" x14ac:dyDescent="0.15">
      <c r="B208" s="69" t="s">
        <v>581</v>
      </c>
      <c r="C208" s="55"/>
      <c r="D208" s="107" t="s">
        <v>306</v>
      </c>
      <c r="E208" s="48" t="s">
        <v>156</v>
      </c>
      <c r="F208" s="49" t="s">
        <v>341</v>
      </c>
      <c r="G208" s="50" t="s">
        <v>582</v>
      </c>
      <c r="H208" s="51" t="s">
        <v>80</v>
      </c>
      <c r="I208" s="50"/>
      <c r="J208" s="49">
        <v>10</v>
      </c>
      <c r="K208" s="52">
        <v>42086</v>
      </c>
      <c r="L208" s="51"/>
      <c r="M208" s="71">
        <v>1674000</v>
      </c>
      <c r="N208" s="77"/>
      <c r="O208" s="55"/>
      <c r="P208" s="55"/>
      <c r="Q208" s="55"/>
      <c r="R208" s="55" t="str">
        <f t="shared" si="48"/>
        <v>-</v>
      </c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1" t="s">
        <v>81</v>
      </c>
      <c r="AI208" s="51"/>
      <c r="AJ208" s="51"/>
      <c r="AK208" s="51"/>
      <c r="AL208" s="51"/>
      <c r="AM208" s="51"/>
      <c r="AN208" s="51"/>
      <c r="AO208" s="51"/>
      <c r="AP208" s="51"/>
      <c r="AQ208" s="57">
        <v>1</v>
      </c>
      <c r="AR208" s="51" t="s">
        <v>351</v>
      </c>
      <c r="AS208" s="51"/>
      <c r="AT208" s="51"/>
      <c r="AU208" s="51"/>
      <c r="AV208" s="51" t="s">
        <v>100</v>
      </c>
      <c r="AW208" s="51"/>
      <c r="AX208" s="58" t="s">
        <v>86</v>
      </c>
      <c r="AY208" s="59"/>
      <c r="AZ208" s="60"/>
      <c r="BA208" s="55"/>
      <c r="BB208" s="55"/>
      <c r="BC208" s="55"/>
      <c r="BD208" s="55"/>
      <c r="BE208" s="55"/>
      <c r="BF208" s="55"/>
      <c r="BG208" s="55"/>
      <c r="BH208" s="55"/>
      <c r="BI208" s="55"/>
      <c r="BJ208" s="55"/>
      <c r="BK208" s="72"/>
      <c r="BL208" s="73">
        <f t="shared" si="51"/>
        <v>3</v>
      </c>
      <c r="BM208" s="64">
        <f>+IF(ISERROR(ROUNDDOWN(VLOOKUP(J208,[1]償却率!$B$4:$C$82,2,FALSE)*台帳シート!M208,0)*台帳シート!BL208),0,ROUNDDOWN(VLOOKUP(台帳シート!J208,[1]償却率!$B$4:$C$82,2,FALSE)*台帳シート!M208,0)*台帳シート!BL208)</f>
        <v>502200</v>
      </c>
      <c r="BN208" s="65">
        <f t="shared" si="52"/>
        <v>502200</v>
      </c>
      <c r="BO208" s="74">
        <f t="shared" si="45"/>
        <v>1171800</v>
      </c>
      <c r="BP208" s="74">
        <f t="shared" si="53"/>
        <v>0</v>
      </c>
      <c r="BQ208" s="65">
        <f t="shared" si="55"/>
        <v>0</v>
      </c>
      <c r="BR208" s="65">
        <f>IF(ISERROR(IF(BP208=0,IF(F208="無形・ソフトウェア",IF(ROUNDDOWN(VLOOKUP(J208,[1]償却率!$B$4:$C$77,2,FALSE)*台帳シート!M208,0)&gt;=台帳シート!BO208,台帳シート!BO208-0,ROUNDDOWN(VLOOKUP(台帳シート!J208,[1]償却率!$B$4:$C$77,2,FALSE)*台帳シート!M208,0)),IF(H208="1：リース",IF(ROUNDDOWN(VLOOKUP(J208,[1]償却率!$B$4:$C$77,2,FALSE)*台帳シート!M208,0)&gt;=台帳シート!BO208,台帳シート!BO208-0,ROUNDDOWN(VLOOKUP(台帳シート!J208,[1]償却率!$B$4:$C$77,2,FALSE)*台帳シート!M208,0)),IF(ROUNDDOWN(VLOOKUP(J208,[1]償却率!$B$4:$C$77,2,FALSE)*台帳シート!M208,0)&gt;=台帳シート!BO208,台帳シート!BO208-1,ROUNDDOWN(VLOOKUP(台帳シート!J208,[1]償却率!$B$4:$C$77,2,FALSE)*台帳シート!M208,0)))),0)),0,(IF(BP208=0,IF(F208="無形・ソフトウェア",IF(ROUNDDOWN(VLOOKUP(J208,[1]償却率!$B$4:$C$77,2,FALSE)*台帳シート!M208,0)&gt;=台帳シート!BO208,台帳シート!BO208-0,ROUNDDOWN(VLOOKUP(台帳シート!J208,[1]償却率!$B$4:$C$77,2,FALSE)*台帳シート!M208,0)),IF(H208="1：リース",IF(ROUNDDOWN(VLOOKUP(J208,[1]償却率!$B$4:$C$77,2,FALSE)*台帳シート!M208,0)&gt;=台帳シート!BO208,台帳シート!BO208-0,ROUNDDOWN(VLOOKUP(台帳シート!J208,[1]償却率!$B$4:$C$77,2,FALSE)*台帳シート!M208,0)),IF(ROUNDDOWN(VLOOKUP(J208,[1]償却率!$B$4:$C$77,2,FALSE)*台帳シート!M208,0)&gt;=台帳シート!BO208,台帳シート!BO208-1,ROUNDDOWN(VLOOKUP(台帳シート!J208,[1]償却率!$B$4:$C$77,2,FALSE)*台帳シート!M208,0)))),0)))</f>
        <v>167400</v>
      </c>
      <c r="BS208" s="66">
        <f t="shared" si="47"/>
        <v>669600</v>
      </c>
      <c r="BT208" s="75">
        <f t="shared" si="46"/>
        <v>1004400</v>
      </c>
      <c r="BU208" s="68"/>
    </row>
    <row r="209" spans="2:73" ht="35.1" customHeight="1" x14ac:dyDescent="0.15">
      <c r="B209" s="69" t="s">
        <v>583</v>
      </c>
      <c r="C209" s="55"/>
      <c r="D209" s="107" t="s">
        <v>584</v>
      </c>
      <c r="E209" s="48" t="s">
        <v>77</v>
      </c>
      <c r="F209" s="49" t="s">
        <v>341</v>
      </c>
      <c r="G209" s="50" t="s">
        <v>585</v>
      </c>
      <c r="H209" s="51" t="s">
        <v>80</v>
      </c>
      <c r="I209" s="50"/>
      <c r="J209" s="49">
        <v>4</v>
      </c>
      <c r="K209" s="52">
        <v>42139</v>
      </c>
      <c r="L209" s="51"/>
      <c r="M209" s="71">
        <v>1058400</v>
      </c>
      <c r="N209" s="77"/>
      <c r="O209" s="104"/>
      <c r="P209" s="55"/>
      <c r="Q209" s="55"/>
      <c r="R209" s="55" t="str">
        <f t="shared" si="48"/>
        <v>-</v>
      </c>
      <c r="S209" s="55"/>
      <c r="T209" s="55"/>
      <c r="U209" s="55"/>
      <c r="V209" s="55"/>
      <c r="W209" s="55"/>
      <c r="X209" s="55"/>
      <c r="Y209" s="55" t="str">
        <f t="shared" ref="Y209:Y217" si="59">IF(BP209&lt;0,BP209,"-")</f>
        <v>-</v>
      </c>
      <c r="Z209" s="55"/>
      <c r="AA209" s="55"/>
      <c r="AB209" s="55"/>
      <c r="AC209" s="55"/>
      <c r="AD209" s="55"/>
      <c r="AE209" s="55"/>
      <c r="AF209" s="55"/>
      <c r="AG209" s="55"/>
      <c r="AH209" s="51" t="s">
        <v>81</v>
      </c>
      <c r="AI209" s="51"/>
      <c r="AJ209" s="51"/>
      <c r="AK209" s="51"/>
      <c r="AL209" s="51"/>
      <c r="AM209" s="51"/>
      <c r="AN209" s="51"/>
      <c r="AO209" s="51"/>
      <c r="AP209" s="51"/>
      <c r="AQ209" s="57">
        <v>1</v>
      </c>
      <c r="AR209" s="51" t="s">
        <v>586</v>
      </c>
      <c r="AS209" s="51"/>
      <c r="AT209" s="51"/>
      <c r="AU209" s="51"/>
      <c r="AV209" s="51" t="s">
        <v>85</v>
      </c>
      <c r="AW209" s="51"/>
      <c r="AX209" s="58" t="s">
        <v>86</v>
      </c>
      <c r="AY209" s="59"/>
      <c r="AZ209" s="60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72"/>
      <c r="BL209" s="73">
        <f t="shared" si="51"/>
        <v>2</v>
      </c>
      <c r="BM209" s="64">
        <f>+IF(ISERROR(ROUNDDOWN(VLOOKUP(J209,[1]償却率!$B$4:$C$82,2,FALSE)*台帳シート!M209,0)*台帳シート!BL209),0,ROUNDDOWN(VLOOKUP(台帳シート!J209,[1]償却率!$B$4:$C$82,2,FALSE)*台帳シート!M209,0)*台帳シート!BL209)</f>
        <v>529200</v>
      </c>
      <c r="BN209" s="65">
        <f t="shared" si="52"/>
        <v>529200</v>
      </c>
      <c r="BO209" s="74">
        <f t="shared" si="45"/>
        <v>529200</v>
      </c>
      <c r="BP209" s="74">
        <f t="shared" si="53"/>
        <v>0</v>
      </c>
      <c r="BQ209" s="65">
        <f t="shared" si="55"/>
        <v>0</v>
      </c>
      <c r="BR209" s="65">
        <f>IF(ISERROR(IF(BP209=0,IF(F209="無形・ソフトウェア",IF(ROUNDDOWN(VLOOKUP(J209,[1]償却率!$B$4:$C$77,2,FALSE)*台帳シート!M209,0)&gt;=台帳シート!BO209,台帳シート!BO209-0,ROUNDDOWN(VLOOKUP(台帳シート!J209,[1]償却率!$B$4:$C$77,2,FALSE)*台帳シート!M209,0)),IF(H209="1：リース",IF(ROUNDDOWN(VLOOKUP(J209,[1]償却率!$B$4:$C$77,2,FALSE)*台帳シート!M209,0)&gt;=台帳シート!BO209,台帳シート!BO209-0,ROUNDDOWN(VLOOKUP(台帳シート!J209,[1]償却率!$B$4:$C$77,2,FALSE)*台帳シート!M209,0)),IF(ROUNDDOWN(VLOOKUP(J209,[1]償却率!$B$4:$C$77,2,FALSE)*台帳シート!M209,0)&gt;=台帳シート!BO209,台帳シート!BO209-1,ROUNDDOWN(VLOOKUP(台帳シート!J209,[1]償却率!$B$4:$C$77,2,FALSE)*台帳シート!M209,0)))),0)),0,(IF(BP209=0,IF(F209="無形・ソフトウェア",IF(ROUNDDOWN(VLOOKUP(J209,[1]償却率!$B$4:$C$77,2,FALSE)*台帳シート!M209,0)&gt;=台帳シート!BO209,台帳シート!BO209-0,ROUNDDOWN(VLOOKUP(台帳シート!J209,[1]償却率!$B$4:$C$77,2,FALSE)*台帳シート!M209,0)),IF(H209="1：リース",IF(ROUNDDOWN(VLOOKUP(J209,[1]償却率!$B$4:$C$77,2,FALSE)*台帳シート!M209,0)&gt;=台帳シート!BO209,台帳シート!BO209-0,ROUNDDOWN(VLOOKUP(台帳シート!J209,[1]償却率!$B$4:$C$77,2,FALSE)*台帳シート!M209,0)),IF(ROUNDDOWN(VLOOKUP(J209,[1]償却率!$B$4:$C$77,2,FALSE)*台帳シート!M209,0)&gt;=台帳シート!BO209,台帳シート!BO209-1,ROUNDDOWN(VLOOKUP(台帳シート!J209,[1]償却率!$B$4:$C$77,2,FALSE)*台帳シート!M209,0)))),0)))</f>
        <v>264600</v>
      </c>
      <c r="BS209" s="66">
        <f t="shared" si="47"/>
        <v>793800</v>
      </c>
      <c r="BT209" s="75">
        <f t="shared" si="46"/>
        <v>264600</v>
      </c>
      <c r="BU209" s="68"/>
    </row>
    <row r="210" spans="2:73" ht="35.1" customHeight="1" x14ac:dyDescent="0.15">
      <c r="B210" s="69" t="s">
        <v>587</v>
      </c>
      <c r="C210" s="55"/>
      <c r="D210" s="107" t="s">
        <v>588</v>
      </c>
      <c r="E210" s="48" t="s">
        <v>589</v>
      </c>
      <c r="F210" s="49" t="s">
        <v>341</v>
      </c>
      <c r="G210" s="50" t="s">
        <v>590</v>
      </c>
      <c r="H210" s="51" t="s">
        <v>80</v>
      </c>
      <c r="I210" s="50"/>
      <c r="J210" s="49">
        <v>4</v>
      </c>
      <c r="K210" s="52">
        <v>42276</v>
      </c>
      <c r="L210" s="51"/>
      <c r="M210" s="71">
        <v>814374</v>
      </c>
      <c r="N210" s="77"/>
      <c r="O210" s="55"/>
      <c r="P210" s="55"/>
      <c r="Q210" s="55"/>
      <c r="R210" s="55" t="str">
        <f t="shared" si="48"/>
        <v>-</v>
      </c>
      <c r="S210" s="55"/>
      <c r="T210" s="55"/>
      <c r="U210" s="55"/>
      <c r="V210" s="55"/>
      <c r="W210" s="55"/>
      <c r="X210" s="55"/>
      <c r="Y210" s="55" t="str">
        <f t="shared" si="59"/>
        <v>-</v>
      </c>
      <c r="Z210" s="55"/>
      <c r="AA210" s="55"/>
      <c r="AB210" s="55"/>
      <c r="AC210" s="55"/>
      <c r="AD210" s="55"/>
      <c r="AE210" s="55"/>
      <c r="AF210" s="55"/>
      <c r="AG210" s="55"/>
      <c r="AH210" s="51" t="s">
        <v>81</v>
      </c>
      <c r="AI210" s="51"/>
      <c r="AJ210" s="51"/>
      <c r="AK210" s="51"/>
      <c r="AL210" s="51"/>
      <c r="AM210" s="51"/>
      <c r="AN210" s="51"/>
      <c r="AO210" s="51"/>
      <c r="AP210" s="51"/>
      <c r="AQ210" s="57">
        <v>1</v>
      </c>
      <c r="AR210" s="51" t="s">
        <v>351</v>
      </c>
      <c r="AS210" s="51"/>
      <c r="AT210" s="51"/>
      <c r="AU210" s="51"/>
      <c r="AV210" s="51" t="s">
        <v>100</v>
      </c>
      <c r="AW210" s="51"/>
      <c r="AX210" s="58" t="s">
        <v>86</v>
      </c>
      <c r="AY210" s="59"/>
      <c r="AZ210" s="60"/>
      <c r="BA210" s="55"/>
      <c r="BB210" s="55"/>
      <c r="BC210" s="55"/>
      <c r="BD210" s="55"/>
      <c r="BE210" s="55"/>
      <c r="BF210" s="55"/>
      <c r="BG210" s="55"/>
      <c r="BH210" s="55"/>
      <c r="BI210" s="55"/>
      <c r="BJ210" s="55"/>
      <c r="BK210" s="72"/>
      <c r="BL210" s="73">
        <f t="shared" si="51"/>
        <v>2</v>
      </c>
      <c r="BM210" s="64">
        <f>+IF(ISERROR(ROUNDDOWN(VLOOKUP(J210,[1]償却率!$B$4:$C$82,2,FALSE)*台帳シート!M210,0)*台帳シート!BL210),0,ROUNDDOWN(VLOOKUP(台帳シート!J210,[1]償却率!$B$4:$C$82,2,FALSE)*台帳シート!M210,0)*台帳シート!BL210)</f>
        <v>407186</v>
      </c>
      <c r="BN210" s="65">
        <f t="shared" si="52"/>
        <v>407186</v>
      </c>
      <c r="BO210" s="74">
        <f t="shared" si="45"/>
        <v>407188</v>
      </c>
      <c r="BP210" s="74">
        <f t="shared" si="53"/>
        <v>0</v>
      </c>
      <c r="BQ210" s="65">
        <f t="shared" si="55"/>
        <v>0</v>
      </c>
      <c r="BR210" s="65">
        <f>IF(ISERROR(IF(BP210=0,IF(F210="無形・ソフトウェア",IF(ROUNDDOWN(VLOOKUP(J210,[1]償却率!$B$4:$C$77,2,FALSE)*台帳シート!M210,0)&gt;=台帳シート!BO210,台帳シート!BO210-0,ROUNDDOWN(VLOOKUP(台帳シート!J210,[1]償却率!$B$4:$C$77,2,FALSE)*台帳シート!M210,0)),IF(H210="1：リース",IF(ROUNDDOWN(VLOOKUP(J210,[1]償却率!$B$4:$C$77,2,FALSE)*台帳シート!M210,0)&gt;=台帳シート!BO210,台帳シート!BO210-0,ROUNDDOWN(VLOOKUP(台帳シート!J210,[1]償却率!$B$4:$C$77,2,FALSE)*台帳シート!M210,0)),IF(ROUNDDOWN(VLOOKUP(J210,[1]償却率!$B$4:$C$77,2,FALSE)*台帳シート!M210,0)&gt;=台帳シート!BO210,台帳シート!BO210-1,ROUNDDOWN(VLOOKUP(台帳シート!J210,[1]償却率!$B$4:$C$77,2,FALSE)*台帳シート!M210,0)))),0)),0,(IF(BP210=0,IF(F210="無形・ソフトウェア",IF(ROUNDDOWN(VLOOKUP(J210,[1]償却率!$B$4:$C$77,2,FALSE)*台帳シート!M210,0)&gt;=台帳シート!BO210,台帳シート!BO210-0,ROUNDDOWN(VLOOKUP(台帳シート!J210,[1]償却率!$B$4:$C$77,2,FALSE)*台帳シート!M210,0)),IF(H210="1：リース",IF(ROUNDDOWN(VLOOKUP(J210,[1]償却率!$B$4:$C$77,2,FALSE)*台帳シート!M210,0)&gt;=台帳シート!BO210,台帳シート!BO210-0,ROUNDDOWN(VLOOKUP(台帳シート!J210,[1]償却率!$B$4:$C$77,2,FALSE)*台帳シート!M210,0)),IF(ROUNDDOWN(VLOOKUP(J210,[1]償却率!$B$4:$C$77,2,FALSE)*台帳シート!M210,0)&gt;=台帳シート!BO210,台帳シート!BO210-1,ROUNDDOWN(VLOOKUP(台帳シート!J210,[1]償却率!$B$4:$C$77,2,FALSE)*台帳シート!M210,0)))),0)))</f>
        <v>203593</v>
      </c>
      <c r="BS210" s="66">
        <f t="shared" si="47"/>
        <v>610779</v>
      </c>
      <c r="BT210" s="75">
        <f t="shared" si="46"/>
        <v>203595</v>
      </c>
      <c r="BU210" s="68"/>
    </row>
    <row r="211" spans="2:73" ht="35.1" customHeight="1" x14ac:dyDescent="0.15">
      <c r="B211" s="69" t="s">
        <v>591</v>
      </c>
      <c r="C211" s="55"/>
      <c r="D211" s="47" t="s">
        <v>592</v>
      </c>
      <c r="E211" s="48" t="s">
        <v>589</v>
      </c>
      <c r="F211" s="49" t="s">
        <v>341</v>
      </c>
      <c r="G211" s="50" t="s">
        <v>593</v>
      </c>
      <c r="H211" s="51" t="s">
        <v>80</v>
      </c>
      <c r="I211" s="50"/>
      <c r="J211" s="49">
        <v>5</v>
      </c>
      <c r="K211" s="52">
        <v>42430</v>
      </c>
      <c r="L211" s="51"/>
      <c r="M211" s="71">
        <v>7505460</v>
      </c>
      <c r="N211" s="77"/>
      <c r="O211" s="104"/>
      <c r="P211" s="55"/>
      <c r="Q211" s="55"/>
      <c r="R211" s="55" t="str">
        <f t="shared" si="48"/>
        <v>-</v>
      </c>
      <c r="S211" s="55"/>
      <c r="T211" s="55"/>
      <c r="U211" s="55"/>
      <c r="V211" s="55"/>
      <c r="W211" s="55"/>
      <c r="X211" s="55"/>
      <c r="Y211" s="55" t="str">
        <f t="shared" si="59"/>
        <v>-</v>
      </c>
      <c r="Z211" s="55"/>
      <c r="AA211" s="55"/>
      <c r="AB211" s="55"/>
      <c r="AC211" s="55"/>
      <c r="AD211" s="55"/>
      <c r="AE211" s="55"/>
      <c r="AF211" s="55"/>
      <c r="AG211" s="55"/>
      <c r="AH211" s="51" t="s">
        <v>81</v>
      </c>
      <c r="AI211" s="51"/>
      <c r="AJ211" s="51"/>
      <c r="AK211" s="51"/>
      <c r="AL211" s="51"/>
      <c r="AM211" s="51"/>
      <c r="AN211" s="51"/>
      <c r="AO211" s="51"/>
      <c r="AP211" s="51"/>
      <c r="AQ211" s="57">
        <v>1</v>
      </c>
      <c r="AR211" s="51" t="s">
        <v>213</v>
      </c>
      <c r="AS211" s="51"/>
      <c r="AT211" s="51"/>
      <c r="AU211" s="51"/>
      <c r="AV211" s="51" t="s">
        <v>257</v>
      </c>
      <c r="AW211" s="51"/>
      <c r="AX211" s="58" t="s">
        <v>86</v>
      </c>
      <c r="AY211" s="59"/>
      <c r="AZ211" s="60"/>
      <c r="BA211" s="55"/>
      <c r="BB211" s="55"/>
      <c r="BC211" s="55"/>
      <c r="BD211" s="55"/>
      <c r="BE211" s="55"/>
      <c r="BF211" s="55"/>
      <c r="BG211" s="55"/>
      <c r="BH211" s="55"/>
      <c r="BI211" s="55"/>
      <c r="BJ211" s="55"/>
      <c r="BK211" s="72"/>
      <c r="BL211" s="73">
        <f t="shared" si="51"/>
        <v>2</v>
      </c>
      <c r="BM211" s="64">
        <f>+IF(ISERROR(ROUNDDOWN(VLOOKUP(J211,[1]償却率!$B$4:$C$82,2,FALSE)*台帳シート!M211,0)*台帳シート!BL211),0,ROUNDDOWN(VLOOKUP(台帳シート!J211,[1]償却率!$B$4:$C$82,2,FALSE)*台帳シート!M211,0)*台帳シート!BL211)</f>
        <v>3002184</v>
      </c>
      <c r="BN211" s="65">
        <f t="shared" si="52"/>
        <v>3002184</v>
      </c>
      <c r="BO211" s="74">
        <f t="shared" si="45"/>
        <v>4503276</v>
      </c>
      <c r="BP211" s="74">
        <f t="shared" si="53"/>
        <v>0</v>
      </c>
      <c r="BQ211" s="65">
        <f t="shared" si="55"/>
        <v>0</v>
      </c>
      <c r="BR211" s="65">
        <f>IF(ISERROR(IF(BP211=0,IF(F211="無形・ソフトウェア",IF(ROUNDDOWN(VLOOKUP(J211,[1]償却率!$B$4:$C$77,2,FALSE)*台帳シート!M211,0)&gt;=台帳シート!BO211,台帳シート!BO211-0,ROUNDDOWN(VLOOKUP(台帳シート!J211,[1]償却率!$B$4:$C$77,2,FALSE)*台帳シート!M211,0)),IF(H211="1：リース",IF(ROUNDDOWN(VLOOKUP(J211,[1]償却率!$B$4:$C$77,2,FALSE)*台帳シート!M211,0)&gt;=台帳シート!BO211,台帳シート!BO211-0,ROUNDDOWN(VLOOKUP(台帳シート!J211,[1]償却率!$B$4:$C$77,2,FALSE)*台帳シート!M211,0)),IF(ROUNDDOWN(VLOOKUP(J211,[1]償却率!$B$4:$C$77,2,FALSE)*台帳シート!M211,0)&gt;=台帳シート!BO211,台帳シート!BO211-1,ROUNDDOWN(VLOOKUP(台帳シート!J211,[1]償却率!$B$4:$C$77,2,FALSE)*台帳シート!M211,0)))),0)),0,(IF(BP211=0,IF(F211="無形・ソフトウェア",IF(ROUNDDOWN(VLOOKUP(J211,[1]償却率!$B$4:$C$77,2,FALSE)*台帳シート!M211,0)&gt;=台帳シート!BO211,台帳シート!BO211-0,ROUNDDOWN(VLOOKUP(台帳シート!J211,[1]償却率!$B$4:$C$77,2,FALSE)*台帳シート!M211,0)),IF(H211="1：リース",IF(ROUNDDOWN(VLOOKUP(J211,[1]償却率!$B$4:$C$77,2,FALSE)*台帳シート!M211,0)&gt;=台帳シート!BO211,台帳シート!BO211-0,ROUNDDOWN(VLOOKUP(台帳シート!J211,[1]償却率!$B$4:$C$77,2,FALSE)*台帳シート!M211,0)),IF(ROUNDDOWN(VLOOKUP(J211,[1]償却率!$B$4:$C$77,2,FALSE)*台帳シート!M211,0)&gt;=台帳シート!BO211,台帳シート!BO211-1,ROUNDDOWN(VLOOKUP(台帳シート!J211,[1]償却率!$B$4:$C$77,2,FALSE)*台帳シート!M211,0)))),0)))</f>
        <v>1501092</v>
      </c>
      <c r="BS211" s="66">
        <f t="shared" si="47"/>
        <v>4503276</v>
      </c>
      <c r="BT211" s="75">
        <f t="shared" si="46"/>
        <v>3002184</v>
      </c>
      <c r="BU211" s="68"/>
    </row>
    <row r="212" spans="2:73" ht="35.1" customHeight="1" x14ac:dyDescent="0.15">
      <c r="B212" s="69" t="s">
        <v>594</v>
      </c>
      <c r="C212" s="55"/>
      <c r="D212" s="47" t="s">
        <v>595</v>
      </c>
      <c r="E212" s="48" t="s">
        <v>589</v>
      </c>
      <c r="F212" s="49" t="s">
        <v>341</v>
      </c>
      <c r="G212" s="50" t="s">
        <v>596</v>
      </c>
      <c r="H212" s="51" t="s">
        <v>80</v>
      </c>
      <c r="I212" s="50"/>
      <c r="J212" s="49">
        <v>5</v>
      </c>
      <c r="K212" s="52">
        <v>42425</v>
      </c>
      <c r="L212" s="51"/>
      <c r="M212" s="71">
        <v>29430000</v>
      </c>
      <c r="N212" s="77"/>
      <c r="O212" s="55"/>
      <c r="P212" s="55"/>
      <c r="Q212" s="55"/>
      <c r="R212" s="55" t="str">
        <f t="shared" si="48"/>
        <v>-</v>
      </c>
      <c r="S212" s="55"/>
      <c r="T212" s="55"/>
      <c r="U212" s="55"/>
      <c r="V212" s="55"/>
      <c r="W212" s="55"/>
      <c r="X212" s="55"/>
      <c r="Y212" s="55" t="str">
        <f t="shared" si="59"/>
        <v>-</v>
      </c>
      <c r="Z212" s="55"/>
      <c r="AA212" s="55"/>
      <c r="AB212" s="55"/>
      <c r="AC212" s="55"/>
      <c r="AD212" s="55"/>
      <c r="AE212" s="55"/>
      <c r="AF212" s="55"/>
      <c r="AG212" s="55"/>
      <c r="AH212" s="51" t="s">
        <v>81</v>
      </c>
      <c r="AI212" s="51"/>
      <c r="AJ212" s="51"/>
      <c r="AK212" s="51"/>
      <c r="AL212" s="51"/>
      <c r="AM212" s="51"/>
      <c r="AN212" s="51"/>
      <c r="AO212" s="51"/>
      <c r="AP212" s="51"/>
      <c r="AQ212" s="57">
        <v>1</v>
      </c>
      <c r="AR212" s="51" t="s">
        <v>351</v>
      </c>
      <c r="AS212" s="51"/>
      <c r="AT212" s="51"/>
      <c r="AU212" s="51"/>
      <c r="AV212" s="51" t="s">
        <v>257</v>
      </c>
      <c r="AW212" s="51"/>
      <c r="AX212" s="58" t="s">
        <v>86</v>
      </c>
      <c r="AY212" s="59"/>
      <c r="AZ212" s="60"/>
      <c r="BA212" s="55"/>
      <c r="BB212" s="55"/>
      <c r="BC212" s="55"/>
      <c r="BD212" s="55"/>
      <c r="BE212" s="55"/>
      <c r="BF212" s="55"/>
      <c r="BG212" s="55"/>
      <c r="BH212" s="55"/>
      <c r="BI212" s="55"/>
      <c r="BJ212" s="55"/>
      <c r="BK212" s="72"/>
      <c r="BL212" s="73">
        <f t="shared" si="51"/>
        <v>2</v>
      </c>
      <c r="BM212" s="64">
        <f>+IF(ISERROR(ROUNDDOWN(VLOOKUP(J212,[1]償却率!$B$4:$C$82,2,FALSE)*台帳シート!M212,0)*台帳シート!BL212),0,ROUNDDOWN(VLOOKUP(台帳シート!J212,[1]償却率!$B$4:$C$82,2,FALSE)*台帳シート!M212,0)*台帳シート!BL212)</f>
        <v>11772000</v>
      </c>
      <c r="BN212" s="65">
        <f t="shared" si="52"/>
        <v>11772000</v>
      </c>
      <c r="BO212" s="74">
        <f t="shared" si="45"/>
        <v>17658000</v>
      </c>
      <c r="BP212" s="74">
        <f t="shared" si="53"/>
        <v>0</v>
      </c>
      <c r="BQ212" s="65">
        <f t="shared" si="55"/>
        <v>0</v>
      </c>
      <c r="BR212" s="65">
        <f>IF(ISERROR(IF(BP212=0,IF(F212="無形・ソフトウェア",IF(ROUNDDOWN(VLOOKUP(J212,[1]償却率!$B$4:$C$77,2,FALSE)*台帳シート!M212,0)&gt;=台帳シート!BO212,台帳シート!BO212-0,ROUNDDOWN(VLOOKUP(台帳シート!J212,[1]償却率!$B$4:$C$77,2,FALSE)*台帳シート!M212,0)),IF(H212="1：リース",IF(ROUNDDOWN(VLOOKUP(J212,[1]償却率!$B$4:$C$77,2,FALSE)*台帳シート!M212,0)&gt;=台帳シート!BO212,台帳シート!BO212-0,ROUNDDOWN(VLOOKUP(台帳シート!J212,[1]償却率!$B$4:$C$77,2,FALSE)*台帳シート!M212,0)),IF(ROUNDDOWN(VLOOKUP(J212,[1]償却率!$B$4:$C$77,2,FALSE)*台帳シート!M212,0)&gt;=台帳シート!BO212,台帳シート!BO212-1,ROUNDDOWN(VLOOKUP(台帳シート!J212,[1]償却率!$B$4:$C$77,2,FALSE)*台帳シート!M212,0)))),0)),0,(IF(BP212=0,IF(F212="無形・ソフトウェア",IF(ROUNDDOWN(VLOOKUP(J212,[1]償却率!$B$4:$C$77,2,FALSE)*台帳シート!M212,0)&gt;=台帳シート!BO212,台帳シート!BO212-0,ROUNDDOWN(VLOOKUP(台帳シート!J212,[1]償却率!$B$4:$C$77,2,FALSE)*台帳シート!M212,0)),IF(H212="1：リース",IF(ROUNDDOWN(VLOOKUP(J212,[1]償却率!$B$4:$C$77,2,FALSE)*台帳シート!M212,0)&gt;=台帳シート!BO212,台帳シート!BO212-0,ROUNDDOWN(VLOOKUP(台帳シート!J212,[1]償却率!$B$4:$C$77,2,FALSE)*台帳シート!M212,0)),IF(ROUNDDOWN(VLOOKUP(J212,[1]償却率!$B$4:$C$77,2,FALSE)*台帳シート!M212,0)&gt;=台帳シート!BO212,台帳シート!BO212-1,ROUNDDOWN(VLOOKUP(台帳シート!J212,[1]償却率!$B$4:$C$77,2,FALSE)*台帳シート!M212,0)))),0)))</f>
        <v>5886000</v>
      </c>
      <c r="BS212" s="66">
        <f t="shared" si="47"/>
        <v>17658000</v>
      </c>
      <c r="BT212" s="75">
        <f t="shared" si="46"/>
        <v>11772000</v>
      </c>
      <c r="BU212" s="68"/>
    </row>
    <row r="213" spans="2:73" ht="35.1" customHeight="1" x14ac:dyDescent="0.15">
      <c r="B213" s="69" t="s">
        <v>597</v>
      </c>
      <c r="C213" s="55"/>
      <c r="D213" s="47" t="s">
        <v>598</v>
      </c>
      <c r="E213" s="48" t="s">
        <v>589</v>
      </c>
      <c r="F213" s="49" t="s">
        <v>341</v>
      </c>
      <c r="G213" s="50" t="s">
        <v>599</v>
      </c>
      <c r="H213" s="51" t="s">
        <v>80</v>
      </c>
      <c r="I213" s="50"/>
      <c r="J213" s="49">
        <v>5</v>
      </c>
      <c r="K213" s="52">
        <v>42319</v>
      </c>
      <c r="L213" s="51"/>
      <c r="M213" s="71">
        <v>2675160</v>
      </c>
      <c r="N213" s="77"/>
      <c r="O213" s="55"/>
      <c r="P213" s="55"/>
      <c r="Q213" s="55"/>
      <c r="R213" s="55" t="str">
        <f t="shared" si="48"/>
        <v>-</v>
      </c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1" t="s">
        <v>81</v>
      </c>
      <c r="AI213" s="51"/>
      <c r="AJ213" s="51"/>
      <c r="AK213" s="51"/>
      <c r="AL213" s="51"/>
      <c r="AM213" s="51"/>
      <c r="AN213" s="51"/>
      <c r="AO213" s="51"/>
      <c r="AP213" s="51"/>
      <c r="AQ213" s="57">
        <v>1</v>
      </c>
      <c r="AR213" s="51" t="s">
        <v>351</v>
      </c>
      <c r="AS213" s="51"/>
      <c r="AT213" s="51"/>
      <c r="AU213" s="51"/>
      <c r="AV213" s="51" t="s">
        <v>257</v>
      </c>
      <c r="AW213" s="51"/>
      <c r="AX213" s="58" t="s">
        <v>86</v>
      </c>
      <c r="AY213" s="59"/>
      <c r="AZ213" s="60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72"/>
      <c r="BL213" s="73">
        <f t="shared" si="51"/>
        <v>2</v>
      </c>
      <c r="BM213" s="64">
        <f>+IF(ISERROR(ROUNDDOWN(VLOOKUP(J213,[1]償却率!$B$4:$C$82,2,FALSE)*台帳シート!M213,0)*台帳シート!BL213),0,ROUNDDOWN(VLOOKUP(台帳シート!J213,[1]償却率!$B$4:$C$82,2,FALSE)*台帳シート!M213,0)*台帳シート!BL213)</f>
        <v>1070064</v>
      </c>
      <c r="BN213" s="65">
        <f t="shared" si="52"/>
        <v>1070064</v>
      </c>
      <c r="BO213" s="74">
        <f t="shared" si="45"/>
        <v>1605096</v>
      </c>
      <c r="BP213" s="74">
        <f t="shared" si="53"/>
        <v>0</v>
      </c>
      <c r="BQ213" s="65">
        <f t="shared" si="55"/>
        <v>0</v>
      </c>
      <c r="BR213" s="65">
        <f>IF(ISERROR(IF(BP213=0,IF(F213="無形・ソフトウェア",IF(ROUNDDOWN(VLOOKUP(J213,[1]償却率!$B$4:$C$77,2,FALSE)*台帳シート!M213,0)&gt;=台帳シート!BO213,台帳シート!BO213-0,ROUNDDOWN(VLOOKUP(台帳シート!J213,[1]償却率!$B$4:$C$77,2,FALSE)*台帳シート!M213,0)),IF(H213="1：リース",IF(ROUNDDOWN(VLOOKUP(J213,[1]償却率!$B$4:$C$77,2,FALSE)*台帳シート!M213,0)&gt;=台帳シート!BO213,台帳シート!BO213-0,ROUNDDOWN(VLOOKUP(台帳シート!J213,[1]償却率!$B$4:$C$77,2,FALSE)*台帳シート!M213,0)),IF(ROUNDDOWN(VLOOKUP(J213,[1]償却率!$B$4:$C$77,2,FALSE)*台帳シート!M213,0)&gt;=台帳シート!BO213,台帳シート!BO213-1,ROUNDDOWN(VLOOKUP(台帳シート!J213,[1]償却率!$B$4:$C$77,2,FALSE)*台帳シート!M213,0)))),0)),0,(IF(BP213=0,IF(F213="無形・ソフトウェア",IF(ROUNDDOWN(VLOOKUP(J213,[1]償却率!$B$4:$C$77,2,FALSE)*台帳シート!M213,0)&gt;=台帳シート!BO213,台帳シート!BO213-0,ROUNDDOWN(VLOOKUP(台帳シート!J213,[1]償却率!$B$4:$C$77,2,FALSE)*台帳シート!M213,0)),IF(H213="1：リース",IF(ROUNDDOWN(VLOOKUP(J213,[1]償却率!$B$4:$C$77,2,FALSE)*台帳シート!M213,0)&gt;=台帳シート!BO213,台帳シート!BO213-0,ROUNDDOWN(VLOOKUP(台帳シート!J213,[1]償却率!$B$4:$C$77,2,FALSE)*台帳シート!M213,0)),IF(ROUNDDOWN(VLOOKUP(J213,[1]償却率!$B$4:$C$77,2,FALSE)*台帳シート!M213,0)&gt;=台帳シート!BO213,台帳シート!BO213-1,ROUNDDOWN(VLOOKUP(台帳シート!J213,[1]償却率!$B$4:$C$77,2,FALSE)*台帳シート!M213,0)))),0)))</f>
        <v>535032</v>
      </c>
      <c r="BS213" s="66">
        <f t="shared" si="47"/>
        <v>1605096</v>
      </c>
      <c r="BT213" s="75">
        <f t="shared" si="46"/>
        <v>1070064</v>
      </c>
      <c r="BU213" s="68"/>
    </row>
    <row r="214" spans="2:73" ht="35.1" customHeight="1" x14ac:dyDescent="0.15">
      <c r="B214" s="69" t="s">
        <v>600</v>
      </c>
      <c r="C214" s="55"/>
      <c r="D214" s="47" t="s">
        <v>601</v>
      </c>
      <c r="E214" s="48" t="s">
        <v>589</v>
      </c>
      <c r="F214" s="49" t="s">
        <v>341</v>
      </c>
      <c r="G214" s="50" t="s">
        <v>602</v>
      </c>
      <c r="H214" s="51" t="s">
        <v>80</v>
      </c>
      <c r="I214" s="50"/>
      <c r="J214" s="49">
        <v>5</v>
      </c>
      <c r="K214" s="52">
        <v>42424</v>
      </c>
      <c r="L214" s="51"/>
      <c r="M214" s="71">
        <v>40284000</v>
      </c>
      <c r="N214" s="77"/>
      <c r="O214" s="55"/>
      <c r="P214" s="55"/>
      <c r="Q214" s="55"/>
      <c r="R214" s="55" t="str">
        <f t="shared" si="48"/>
        <v>-</v>
      </c>
      <c r="S214" s="55"/>
      <c r="T214" s="55"/>
      <c r="U214" s="55"/>
      <c r="V214" s="55"/>
      <c r="W214" s="55"/>
      <c r="X214" s="55"/>
      <c r="Y214" s="55" t="str">
        <f t="shared" si="59"/>
        <v>-</v>
      </c>
      <c r="Z214" s="55"/>
      <c r="AA214" s="55"/>
      <c r="AB214" s="55"/>
      <c r="AC214" s="55"/>
      <c r="AD214" s="55"/>
      <c r="AE214" s="55"/>
      <c r="AF214" s="55"/>
      <c r="AG214" s="55"/>
      <c r="AH214" s="51" t="s">
        <v>81</v>
      </c>
      <c r="AI214" s="51"/>
      <c r="AJ214" s="51"/>
      <c r="AK214" s="51"/>
      <c r="AL214" s="51"/>
      <c r="AM214" s="51"/>
      <c r="AN214" s="51"/>
      <c r="AO214" s="51"/>
      <c r="AP214" s="51"/>
      <c r="AQ214" s="57">
        <v>1</v>
      </c>
      <c r="AR214" s="51" t="s">
        <v>351</v>
      </c>
      <c r="AS214" s="51"/>
      <c r="AT214" s="51"/>
      <c r="AU214" s="51"/>
      <c r="AV214" s="51" t="s">
        <v>257</v>
      </c>
      <c r="AW214" s="51"/>
      <c r="AX214" s="58" t="s">
        <v>86</v>
      </c>
      <c r="AY214" s="59"/>
      <c r="AZ214" s="60"/>
      <c r="BA214" s="55"/>
      <c r="BB214" s="55"/>
      <c r="BC214" s="55"/>
      <c r="BD214" s="55"/>
      <c r="BE214" s="55"/>
      <c r="BF214" s="55"/>
      <c r="BG214" s="55"/>
      <c r="BH214" s="55"/>
      <c r="BI214" s="55"/>
      <c r="BJ214" s="55"/>
      <c r="BK214" s="72"/>
      <c r="BL214" s="73">
        <f t="shared" si="51"/>
        <v>2</v>
      </c>
      <c r="BM214" s="64">
        <f>+IF(ISERROR(ROUNDDOWN(VLOOKUP(J214,[1]償却率!$B$4:$C$82,2,FALSE)*台帳シート!M214,0)*台帳シート!BL214),0,ROUNDDOWN(VLOOKUP(台帳シート!J214,[1]償却率!$B$4:$C$82,2,FALSE)*台帳シート!M214,0)*台帳シート!BL214)</f>
        <v>16113600</v>
      </c>
      <c r="BN214" s="65">
        <f t="shared" si="52"/>
        <v>16113600</v>
      </c>
      <c r="BO214" s="74">
        <f t="shared" ref="BO214:BO245" si="60">+IF(BP214&lt;=0,M214-BN214,0)</f>
        <v>24170400</v>
      </c>
      <c r="BP214" s="74">
        <f t="shared" si="53"/>
        <v>0</v>
      </c>
      <c r="BQ214" s="65">
        <f t="shared" si="55"/>
        <v>0</v>
      </c>
      <c r="BR214" s="65">
        <f>IF(ISERROR(IF(BP214=0,IF(F214="無形・ソフトウェア",IF(ROUNDDOWN(VLOOKUP(J214,[1]償却率!$B$4:$C$77,2,FALSE)*台帳シート!M214,0)&gt;=台帳シート!BO214,台帳シート!BO214-0,ROUNDDOWN(VLOOKUP(台帳シート!J214,[1]償却率!$B$4:$C$77,2,FALSE)*台帳シート!M214,0)),IF(H214="1：リース",IF(ROUNDDOWN(VLOOKUP(J214,[1]償却率!$B$4:$C$77,2,FALSE)*台帳シート!M214,0)&gt;=台帳シート!BO214,台帳シート!BO214-0,ROUNDDOWN(VLOOKUP(台帳シート!J214,[1]償却率!$B$4:$C$77,2,FALSE)*台帳シート!M214,0)),IF(ROUNDDOWN(VLOOKUP(J214,[1]償却率!$B$4:$C$77,2,FALSE)*台帳シート!M214,0)&gt;=台帳シート!BO214,台帳シート!BO214-1,ROUNDDOWN(VLOOKUP(台帳シート!J214,[1]償却率!$B$4:$C$77,2,FALSE)*台帳シート!M214,0)))),0)),0,(IF(BP214=0,IF(F214="無形・ソフトウェア",IF(ROUNDDOWN(VLOOKUP(J214,[1]償却率!$B$4:$C$77,2,FALSE)*台帳シート!M214,0)&gt;=台帳シート!BO214,台帳シート!BO214-0,ROUNDDOWN(VLOOKUP(台帳シート!J214,[1]償却率!$B$4:$C$77,2,FALSE)*台帳シート!M214,0)),IF(H214="1：リース",IF(ROUNDDOWN(VLOOKUP(J214,[1]償却率!$B$4:$C$77,2,FALSE)*台帳シート!M214,0)&gt;=台帳シート!BO214,台帳シート!BO214-0,ROUNDDOWN(VLOOKUP(台帳シート!J214,[1]償却率!$B$4:$C$77,2,FALSE)*台帳シート!M214,0)),IF(ROUNDDOWN(VLOOKUP(J214,[1]償却率!$B$4:$C$77,2,FALSE)*台帳シート!M214,0)&gt;=台帳シート!BO214,台帳シート!BO214-1,ROUNDDOWN(VLOOKUP(台帳シート!J214,[1]償却率!$B$4:$C$77,2,FALSE)*台帳シート!M214,0)))),0)))</f>
        <v>8056800</v>
      </c>
      <c r="BS214" s="66">
        <f t="shared" si="47"/>
        <v>24170400</v>
      </c>
      <c r="BT214" s="75">
        <f t="shared" ref="BT214:BT245" si="61">+BO214+BP214-BR214</f>
        <v>16113600</v>
      </c>
      <c r="BU214" s="68"/>
    </row>
    <row r="215" spans="2:73" ht="35.1" customHeight="1" x14ac:dyDescent="0.15">
      <c r="B215" s="69" t="s">
        <v>603</v>
      </c>
      <c r="C215" s="55"/>
      <c r="D215" s="47" t="s">
        <v>598</v>
      </c>
      <c r="E215" s="48" t="s">
        <v>589</v>
      </c>
      <c r="F215" s="49" t="s">
        <v>341</v>
      </c>
      <c r="G215" s="50" t="s">
        <v>604</v>
      </c>
      <c r="H215" s="51" t="s">
        <v>80</v>
      </c>
      <c r="I215" s="50"/>
      <c r="J215" s="49">
        <v>5</v>
      </c>
      <c r="K215" s="52">
        <v>42424</v>
      </c>
      <c r="L215" s="51"/>
      <c r="M215" s="71">
        <v>52380000</v>
      </c>
      <c r="N215" s="77"/>
      <c r="O215" s="104"/>
      <c r="P215" s="55"/>
      <c r="Q215" s="55"/>
      <c r="R215" s="55" t="str">
        <f t="shared" si="48"/>
        <v>-</v>
      </c>
      <c r="S215" s="55"/>
      <c r="T215" s="55"/>
      <c r="U215" s="55"/>
      <c r="V215" s="55"/>
      <c r="W215" s="55"/>
      <c r="X215" s="55"/>
      <c r="Y215" s="55" t="str">
        <f t="shared" si="59"/>
        <v>-</v>
      </c>
      <c r="Z215" s="55"/>
      <c r="AA215" s="55"/>
      <c r="AB215" s="55"/>
      <c r="AC215" s="55"/>
      <c r="AD215" s="55"/>
      <c r="AE215" s="55"/>
      <c r="AF215" s="55"/>
      <c r="AG215" s="55"/>
      <c r="AH215" s="51" t="s">
        <v>81</v>
      </c>
      <c r="AI215" s="51"/>
      <c r="AJ215" s="51"/>
      <c r="AK215" s="51"/>
      <c r="AL215" s="51"/>
      <c r="AM215" s="51"/>
      <c r="AN215" s="51"/>
      <c r="AO215" s="51"/>
      <c r="AP215" s="51"/>
      <c r="AQ215" s="57">
        <v>1</v>
      </c>
      <c r="AR215" s="51" t="s">
        <v>351</v>
      </c>
      <c r="AS215" s="51"/>
      <c r="AT215" s="51"/>
      <c r="AU215" s="51"/>
      <c r="AV215" s="51" t="s">
        <v>257</v>
      </c>
      <c r="AW215" s="51"/>
      <c r="AX215" s="58" t="s">
        <v>86</v>
      </c>
      <c r="AY215" s="59"/>
      <c r="AZ215" s="60"/>
      <c r="BA215" s="55"/>
      <c r="BB215" s="55"/>
      <c r="BC215" s="55"/>
      <c r="BD215" s="55"/>
      <c r="BE215" s="55"/>
      <c r="BF215" s="55"/>
      <c r="BG215" s="55"/>
      <c r="BH215" s="55"/>
      <c r="BI215" s="55"/>
      <c r="BJ215" s="55"/>
      <c r="BK215" s="72"/>
      <c r="BL215" s="73">
        <f t="shared" si="51"/>
        <v>2</v>
      </c>
      <c r="BM215" s="64">
        <f>+IF(ISERROR(ROUNDDOWN(VLOOKUP(J215,[1]償却率!$B$4:$C$82,2,FALSE)*台帳シート!M215,0)*台帳シート!BL215),0,ROUNDDOWN(VLOOKUP(台帳シート!J215,[1]償却率!$B$4:$C$82,2,FALSE)*台帳シート!M215,0)*台帳シート!BL215)</f>
        <v>20952000</v>
      </c>
      <c r="BN215" s="65">
        <f t="shared" si="52"/>
        <v>20952000</v>
      </c>
      <c r="BO215" s="74">
        <f t="shared" si="60"/>
        <v>31428000</v>
      </c>
      <c r="BP215" s="74">
        <f t="shared" si="53"/>
        <v>0</v>
      </c>
      <c r="BQ215" s="65">
        <f t="shared" si="55"/>
        <v>0</v>
      </c>
      <c r="BR215" s="65">
        <f>IF(ISERROR(IF(BP215=0,IF(F215="無形・ソフトウェア",IF(ROUNDDOWN(VLOOKUP(J215,[1]償却率!$B$4:$C$77,2,FALSE)*台帳シート!M215,0)&gt;=台帳シート!BO215,台帳シート!BO215-0,ROUNDDOWN(VLOOKUP(台帳シート!J215,[1]償却率!$B$4:$C$77,2,FALSE)*台帳シート!M215,0)),IF(H215="1：リース",IF(ROUNDDOWN(VLOOKUP(J215,[1]償却率!$B$4:$C$77,2,FALSE)*台帳シート!M215,0)&gt;=台帳シート!BO215,台帳シート!BO215-0,ROUNDDOWN(VLOOKUP(台帳シート!J215,[1]償却率!$B$4:$C$77,2,FALSE)*台帳シート!M215,0)),IF(ROUNDDOWN(VLOOKUP(J215,[1]償却率!$B$4:$C$77,2,FALSE)*台帳シート!M215,0)&gt;=台帳シート!BO215,台帳シート!BO215-1,ROUNDDOWN(VLOOKUP(台帳シート!J215,[1]償却率!$B$4:$C$77,2,FALSE)*台帳シート!M215,0)))),0)),0,(IF(BP215=0,IF(F215="無形・ソフトウェア",IF(ROUNDDOWN(VLOOKUP(J215,[1]償却率!$B$4:$C$77,2,FALSE)*台帳シート!M215,0)&gt;=台帳シート!BO215,台帳シート!BO215-0,ROUNDDOWN(VLOOKUP(台帳シート!J215,[1]償却率!$B$4:$C$77,2,FALSE)*台帳シート!M215,0)),IF(H215="1：リース",IF(ROUNDDOWN(VLOOKUP(J215,[1]償却率!$B$4:$C$77,2,FALSE)*台帳シート!M215,0)&gt;=台帳シート!BO215,台帳シート!BO215-0,ROUNDDOWN(VLOOKUP(台帳シート!J215,[1]償却率!$B$4:$C$77,2,FALSE)*台帳シート!M215,0)),IF(ROUNDDOWN(VLOOKUP(J215,[1]償却率!$B$4:$C$77,2,FALSE)*台帳シート!M215,0)&gt;=台帳シート!BO215,台帳シート!BO215-1,ROUNDDOWN(VLOOKUP(台帳シート!J215,[1]償却率!$B$4:$C$77,2,FALSE)*台帳シート!M215,0)))),0)))</f>
        <v>10476000</v>
      </c>
      <c r="BS215" s="66">
        <f t="shared" si="47"/>
        <v>31428000</v>
      </c>
      <c r="BT215" s="75">
        <f t="shared" si="61"/>
        <v>20952000</v>
      </c>
      <c r="BU215" s="68"/>
    </row>
    <row r="216" spans="2:73" ht="35.1" customHeight="1" x14ac:dyDescent="0.15">
      <c r="B216" s="69" t="s">
        <v>605</v>
      </c>
      <c r="C216" s="55"/>
      <c r="D216" s="47" t="s">
        <v>598</v>
      </c>
      <c r="E216" s="48" t="s">
        <v>589</v>
      </c>
      <c r="F216" s="49" t="s">
        <v>341</v>
      </c>
      <c r="G216" s="50" t="s">
        <v>606</v>
      </c>
      <c r="H216" s="51" t="s">
        <v>80</v>
      </c>
      <c r="I216" s="50"/>
      <c r="J216" s="49">
        <v>5</v>
      </c>
      <c r="K216" s="52">
        <v>41123</v>
      </c>
      <c r="L216" s="51"/>
      <c r="M216" s="71">
        <v>1200000</v>
      </c>
      <c r="N216" s="77"/>
      <c r="O216" s="104"/>
      <c r="P216" s="55"/>
      <c r="Q216" s="55"/>
      <c r="R216" s="55" t="str">
        <f t="shared" si="48"/>
        <v>-</v>
      </c>
      <c r="S216" s="55"/>
      <c r="T216" s="55"/>
      <c r="U216" s="55"/>
      <c r="V216" s="55"/>
      <c r="W216" s="55"/>
      <c r="X216" s="55"/>
      <c r="Y216" s="55" t="str">
        <f t="shared" si="59"/>
        <v>-</v>
      </c>
      <c r="Z216" s="55"/>
      <c r="AA216" s="55"/>
      <c r="AB216" s="55"/>
      <c r="AC216" s="55"/>
      <c r="AD216" s="55"/>
      <c r="AE216" s="55"/>
      <c r="AF216" s="55"/>
      <c r="AG216" s="55"/>
      <c r="AH216" s="51" t="s">
        <v>81</v>
      </c>
      <c r="AI216" s="51"/>
      <c r="AJ216" s="51"/>
      <c r="AK216" s="51"/>
      <c r="AL216" s="51"/>
      <c r="AM216" s="51"/>
      <c r="AN216" s="51"/>
      <c r="AO216" s="51"/>
      <c r="AP216" s="51"/>
      <c r="AQ216" s="57">
        <v>1</v>
      </c>
      <c r="AR216" s="51" t="s">
        <v>351</v>
      </c>
      <c r="AS216" s="51"/>
      <c r="AT216" s="51"/>
      <c r="AU216" s="51"/>
      <c r="AV216" s="51" t="s">
        <v>257</v>
      </c>
      <c r="AW216" s="51"/>
      <c r="AX216" s="58" t="s">
        <v>86</v>
      </c>
      <c r="AY216" s="59"/>
      <c r="AZ216" s="60"/>
      <c r="BA216" s="55"/>
      <c r="BB216" s="55"/>
      <c r="BC216" s="55"/>
      <c r="BD216" s="55"/>
      <c r="BE216" s="55"/>
      <c r="BF216" s="55"/>
      <c r="BG216" s="55"/>
      <c r="BH216" s="55"/>
      <c r="BI216" s="55"/>
      <c r="BJ216" s="55"/>
      <c r="BK216" s="72"/>
      <c r="BL216" s="73">
        <f t="shared" si="51"/>
        <v>5</v>
      </c>
      <c r="BM216" s="64">
        <f>+IF(ISERROR(ROUNDDOWN(VLOOKUP(J216,[1]償却率!$B$4:$C$82,2,FALSE)*台帳シート!M216,0)*台帳シート!BL216),0,ROUNDDOWN(VLOOKUP(台帳シート!J216,[1]償却率!$B$4:$C$82,2,FALSE)*台帳シート!M216,0)*台帳シート!BL216)</f>
        <v>1200000</v>
      </c>
      <c r="BN216" s="65">
        <f t="shared" si="52"/>
        <v>1199999</v>
      </c>
      <c r="BO216" s="74">
        <f t="shared" si="60"/>
        <v>1</v>
      </c>
      <c r="BP216" s="74">
        <f t="shared" si="53"/>
        <v>0</v>
      </c>
      <c r="BQ216" s="65">
        <f t="shared" si="55"/>
        <v>0</v>
      </c>
      <c r="BR216" s="65">
        <f>IF(ISERROR(IF(BP216=0,IF(F216="無形・ソフトウェア",IF(ROUNDDOWN(VLOOKUP(J216,[1]償却率!$B$4:$C$77,2,FALSE)*台帳シート!M216,0)&gt;=台帳シート!BO216,台帳シート!BO216-0,ROUNDDOWN(VLOOKUP(台帳シート!J216,[1]償却率!$B$4:$C$77,2,FALSE)*台帳シート!M216,0)),IF(H216="1：リース",IF(ROUNDDOWN(VLOOKUP(J216,[1]償却率!$B$4:$C$77,2,FALSE)*台帳シート!M216,0)&gt;=台帳シート!BO216,台帳シート!BO216-0,ROUNDDOWN(VLOOKUP(台帳シート!J216,[1]償却率!$B$4:$C$77,2,FALSE)*台帳シート!M216,0)),IF(ROUNDDOWN(VLOOKUP(J216,[1]償却率!$B$4:$C$77,2,FALSE)*台帳シート!M216,0)&gt;=台帳シート!BO216,台帳シート!BO216-1,ROUNDDOWN(VLOOKUP(台帳シート!J216,[1]償却率!$B$4:$C$77,2,FALSE)*台帳シート!M216,0)))),0)),0,(IF(BP216=0,IF(F216="無形・ソフトウェア",IF(ROUNDDOWN(VLOOKUP(J216,[1]償却率!$B$4:$C$77,2,FALSE)*台帳シート!M216,0)&gt;=台帳シート!BO216,台帳シート!BO216-0,ROUNDDOWN(VLOOKUP(台帳シート!J216,[1]償却率!$B$4:$C$77,2,FALSE)*台帳シート!M216,0)),IF(H216="1：リース",IF(ROUNDDOWN(VLOOKUP(J216,[1]償却率!$B$4:$C$77,2,FALSE)*台帳シート!M216,0)&gt;=台帳シート!BO216,台帳シート!BO216-0,ROUNDDOWN(VLOOKUP(台帳シート!J216,[1]償却率!$B$4:$C$77,2,FALSE)*台帳シート!M216,0)),IF(ROUNDDOWN(VLOOKUP(J216,[1]償却率!$B$4:$C$77,2,FALSE)*台帳シート!M216,0)&gt;=台帳シート!BO216,台帳シート!BO216-1,ROUNDDOWN(VLOOKUP(台帳シート!J216,[1]償却率!$B$4:$C$77,2,FALSE)*台帳シート!M216,0)))),0)))</f>
        <v>0</v>
      </c>
      <c r="BS216" s="66">
        <f t="shared" si="47"/>
        <v>1199999</v>
      </c>
      <c r="BT216" s="75">
        <f t="shared" si="61"/>
        <v>1</v>
      </c>
      <c r="BU216" s="68"/>
    </row>
    <row r="217" spans="2:73" ht="35.1" customHeight="1" x14ac:dyDescent="0.15">
      <c r="B217" s="69" t="s">
        <v>607</v>
      </c>
      <c r="C217" s="55"/>
      <c r="D217" s="47" t="s">
        <v>589</v>
      </c>
      <c r="E217" s="48" t="s">
        <v>589</v>
      </c>
      <c r="F217" s="49" t="s">
        <v>341</v>
      </c>
      <c r="G217" s="50" t="s">
        <v>608</v>
      </c>
      <c r="H217" s="51" t="s">
        <v>80</v>
      </c>
      <c r="I217" s="50"/>
      <c r="J217" s="49">
        <v>5</v>
      </c>
      <c r="K217" s="52">
        <v>41750</v>
      </c>
      <c r="L217" s="51"/>
      <c r="M217" s="71">
        <v>111610000</v>
      </c>
      <c r="N217" s="77"/>
      <c r="O217" s="104"/>
      <c r="P217" s="55"/>
      <c r="Q217" s="55"/>
      <c r="R217" s="55" t="str">
        <f t="shared" si="48"/>
        <v>-</v>
      </c>
      <c r="S217" s="55"/>
      <c r="T217" s="55"/>
      <c r="U217" s="55"/>
      <c r="V217" s="55"/>
      <c r="W217" s="55"/>
      <c r="X217" s="55"/>
      <c r="Y217" s="55" t="str">
        <f t="shared" si="59"/>
        <v>-</v>
      </c>
      <c r="Z217" s="55"/>
      <c r="AA217" s="55"/>
      <c r="AB217" s="55"/>
      <c r="AC217" s="55"/>
      <c r="AD217" s="55"/>
      <c r="AE217" s="55"/>
      <c r="AF217" s="55"/>
      <c r="AG217" s="55"/>
      <c r="AH217" s="51" t="s">
        <v>81</v>
      </c>
      <c r="AI217" s="51"/>
      <c r="AJ217" s="51"/>
      <c r="AK217" s="51"/>
      <c r="AL217" s="51"/>
      <c r="AM217" s="51"/>
      <c r="AN217" s="51"/>
      <c r="AO217" s="51"/>
      <c r="AP217" s="51"/>
      <c r="AQ217" s="57">
        <v>1</v>
      </c>
      <c r="AR217" s="51" t="s">
        <v>351</v>
      </c>
      <c r="AS217" s="51"/>
      <c r="AT217" s="51"/>
      <c r="AU217" s="51"/>
      <c r="AV217" s="51" t="s">
        <v>257</v>
      </c>
      <c r="AW217" s="51"/>
      <c r="AX217" s="58" t="s">
        <v>86</v>
      </c>
      <c r="AY217" s="59"/>
      <c r="AZ217" s="60"/>
      <c r="BA217" s="55"/>
      <c r="BB217" s="55"/>
      <c r="BC217" s="55"/>
      <c r="BD217" s="55"/>
      <c r="BE217" s="55"/>
      <c r="BF217" s="55"/>
      <c r="BG217" s="55"/>
      <c r="BH217" s="55"/>
      <c r="BI217" s="55"/>
      <c r="BJ217" s="55"/>
      <c r="BK217" s="72"/>
      <c r="BL217" s="73">
        <f t="shared" si="51"/>
        <v>3</v>
      </c>
      <c r="BM217" s="64">
        <f>+IF(ISERROR(ROUNDDOWN(VLOOKUP(J217,[1]償却率!$B$4:$C$82,2,FALSE)*台帳シート!M217,0)*台帳シート!BL217),0,ROUNDDOWN(VLOOKUP(台帳シート!J217,[1]償却率!$B$4:$C$82,2,FALSE)*台帳シート!M217,0)*台帳シート!BL217)</f>
        <v>66966000</v>
      </c>
      <c r="BN217" s="65">
        <f t="shared" si="52"/>
        <v>66966000</v>
      </c>
      <c r="BO217" s="74">
        <f t="shared" si="60"/>
        <v>44644000</v>
      </c>
      <c r="BP217" s="74">
        <f t="shared" si="53"/>
        <v>0</v>
      </c>
      <c r="BQ217" s="65">
        <f t="shared" si="55"/>
        <v>0</v>
      </c>
      <c r="BR217" s="65">
        <f>IF(ISERROR(IF(BP217=0,IF(F217="無形・ソフトウェア",IF(ROUNDDOWN(VLOOKUP(J217,[1]償却率!$B$4:$C$77,2,FALSE)*台帳シート!M217,0)&gt;=台帳シート!BO217,台帳シート!BO217-0,ROUNDDOWN(VLOOKUP(台帳シート!J217,[1]償却率!$B$4:$C$77,2,FALSE)*台帳シート!M217,0)),IF(H217="1：リース",IF(ROUNDDOWN(VLOOKUP(J217,[1]償却率!$B$4:$C$77,2,FALSE)*台帳シート!M217,0)&gt;=台帳シート!BO217,台帳シート!BO217-0,ROUNDDOWN(VLOOKUP(台帳シート!J217,[1]償却率!$B$4:$C$77,2,FALSE)*台帳シート!M217,0)),IF(ROUNDDOWN(VLOOKUP(J217,[1]償却率!$B$4:$C$77,2,FALSE)*台帳シート!M217,0)&gt;=台帳シート!BO217,台帳シート!BO217-1,ROUNDDOWN(VLOOKUP(台帳シート!J217,[1]償却率!$B$4:$C$77,2,FALSE)*台帳シート!M217,0)))),0)),0,(IF(BP217=0,IF(F217="無形・ソフトウェア",IF(ROUNDDOWN(VLOOKUP(J217,[1]償却率!$B$4:$C$77,2,FALSE)*台帳シート!M217,0)&gt;=台帳シート!BO217,台帳シート!BO217-0,ROUNDDOWN(VLOOKUP(台帳シート!J217,[1]償却率!$B$4:$C$77,2,FALSE)*台帳シート!M217,0)),IF(H217="1：リース",IF(ROUNDDOWN(VLOOKUP(J217,[1]償却率!$B$4:$C$77,2,FALSE)*台帳シート!M217,0)&gt;=台帳シート!BO217,台帳シート!BO217-0,ROUNDDOWN(VLOOKUP(台帳シート!J217,[1]償却率!$B$4:$C$77,2,FALSE)*台帳シート!M217,0)),IF(ROUNDDOWN(VLOOKUP(J217,[1]償却率!$B$4:$C$77,2,FALSE)*台帳シート!M217,0)&gt;=台帳シート!BO217,台帳シート!BO217-1,ROUNDDOWN(VLOOKUP(台帳シート!J217,[1]償却率!$B$4:$C$77,2,FALSE)*台帳シート!M217,0)))),0)))</f>
        <v>22322000</v>
      </c>
      <c r="BS217" s="66">
        <f t="shared" ref="BS217:BS287" si="62">BN217+BQ217+BR217</f>
        <v>89288000</v>
      </c>
      <c r="BT217" s="75">
        <f t="shared" si="61"/>
        <v>22322000</v>
      </c>
      <c r="BU217" s="68"/>
    </row>
    <row r="218" spans="2:73" ht="35.1" customHeight="1" x14ac:dyDescent="0.15">
      <c r="B218" s="108" t="s">
        <v>609</v>
      </c>
      <c r="C218" s="55"/>
      <c r="D218" s="55"/>
      <c r="E218" s="48" t="s">
        <v>105</v>
      </c>
      <c r="F218" s="49" t="s">
        <v>341</v>
      </c>
      <c r="G218" s="121" t="s">
        <v>610</v>
      </c>
      <c r="H218" s="51" t="s">
        <v>80</v>
      </c>
      <c r="I218" s="50"/>
      <c r="J218" s="49">
        <v>5</v>
      </c>
      <c r="K218" s="52">
        <v>42515</v>
      </c>
      <c r="L218" s="51"/>
      <c r="M218" s="71">
        <v>1460592</v>
      </c>
      <c r="N218" s="77"/>
      <c r="O218" s="55"/>
      <c r="P218" s="55"/>
      <c r="Q218" s="55"/>
      <c r="R218" s="55" t="str">
        <f t="shared" si="48"/>
        <v>-</v>
      </c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1" t="s">
        <v>81</v>
      </c>
      <c r="AI218" s="51"/>
      <c r="AJ218" s="51"/>
      <c r="AK218" s="51"/>
      <c r="AL218" s="51"/>
      <c r="AM218" s="51"/>
      <c r="AN218" s="51"/>
      <c r="AO218" s="51"/>
      <c r="AP218" s="51"/>
      <c r="AQ218" s="57">
        <v>1</v>
      </c>
      <c r="AR218" s="51" t="s">
        <v>251</v>
      </c>
      <c r="AS218" s="51"/>
      <c r="AT218" s="51"/>
      <c r="AU218" s="51"/>
      <c r="AV218" s="51" t="s">
        <v>257</v>
      </c>
      <c r="AW218" s="51"/>
      <c r="AX218" s="58" t="s">
        <v>86</v>
      </c>
      <c r="AY218" s="59"/>
      <c r="AZ218" s="60"/>
      <c r="BA218" s="55"/>
      <c r="BB218" s="55"/>
      <c r="BC218" s="55"/>
      <c r="BD218" s="55"/>
      <c r="BE218" s="55"/>
      <c r="BF218" s="55"/>
      <c r="BG218" s="55"/>
      <c r="BH218" s="55"/>
      <c r="BI218" s="55"/>
      <c r="BJ218" s="55"/>
      <c r="BK218" s="72"/>
      <c r="BL218" s="73">
        <f t="shared" si="51"/>
        <v>1</v>
      </c>
      <c r="BM218" s="64">
        <f>+IF(ISERROR(ROUNDDOWN(VLOOKUP(J218,[1]償却率!$B$4:$C$82,2,FALSE)*台帳シート!M218,0)*台帳シート!BL218),0,ROUNDDOWN(VLOOKUP(台帳シート!J218,[1]償却率!$B$4:$C$82,2,FALSE)*台帳シート!M218,0)*台帳シート!BL218)</f>
        <v>292118</v>
      </c>
      <c r="BN218" s="65">
        <f t="shared" si="52"/>
        <v>292118</v>
      </c>
      <c r="BO218" s="74">
        <f t="shared" si="60"/>
        <v>1168474</v>
      </c>
      <c r="BP218" s="74">
        <f t="shared" si="53"/>
        <v>0</v>
      </c>
      <c r="BQ218" s="65">
        <f t="shared" si="55"/>
        <v>0</v>
      </c>
      <c r="BR218" s="65">
        <f>IF(ISERROR(IF(BP218=0,IF(F218="無形・ソフトウェア",IF(ROUNDDOWN(VLOOKUP(J218,[1]償却率!$B$4:$C$77,2,FALSE)*台帳シート!M218,0)&gt;=台帳シート!BO218,台帳シート!BO218-0,ROUNDDOWN(VLOOKUP(台帳シート!J218,[1]償却率!$B$4:$C$77,2,FALSE)*台帳シート!M218,0)),IF(H218="1：リース",IF(ROUNDDOWN(VLOOKUP(J218,[1]償却率!$B$4:$C$77,2,FALSE)*台帳シート!M218,0)&gt;=台帳シート!BO218,台帳シート!BO218-0,ROUNDDOWN(VLOOKUP(台帳シート!J218,[1]償却率!$B$4:$C$77,2,FALSE)*台帳シート!M218,0)),IF(ROUNDDOWN(VLOOKUP(J218,[1]償却率!$B$4:$C$77,2,FALSE)*台帳シート!M218,0)&gt;=台帳シート!BO218,台帳シート!BO218-1,ROUNDDOWN(VLOOKUP(台帳シート!J218,[1]償却率!$B$4:$C$77,2,FALSE)*台帳シート!M218,0)))),0)),0,(IF(BP218=0,IF(F218="無形・ソフトウェア",IF(ROUNDDOWN(VLOOKUP(J218,[1]償却率!$B$4:$C$77,2,FALSE)*台帳シート!M218,0)&gt;=台帳シート!BO218,台帳シート!BO218-0,ROUNDDOWN(VLOOKUP(台帳シート!J218,[1]償却率!$B$4:$C$77,2,FALSE)*台帳シート!M218,0)),IF(H218="1：リース",IF(ROUNDDOWN(VLOOKUP(J218,[1]償却率!$B$4:$C$77,2,FALSE)*台帳シート!M218,0)&gt;=台帳シート!BO218,台帳シート!BO218-0,ROUNDDOWN(VLOOKUP(台帳シート!J218,[1]償却率!$B$4:$C$77,2,FALSE)*台帳シート!M218,0)),IF(ROUNDDOWN(VLOOKUP(J218,[1]償却率!$B$4:$C$77,2,FALSE)*台帳シート!M218,0)&gt;=台帳シート!BO218,台帳シート!BO218-1,ROUNDDOWN(VLOOKUP(台帳シート!J218,[1]償却率!$B$4:$C$77,2,FALSE)*台帳シート!M218,0)))),0)))</f>
        <v>292118</v>
      </c>
      <c r="BS218" s="66">
        <f t="shared" si="62"/>
        <v>584236</v>
      </c>
      <c r="BT218" s="75">
        <f t="shared" si="61"/>
        <v>876356</v>
      </c>
      <c r="BU218" s="68"/>
    </row>
    <row r="219" spans="2:73" ht="35.1" customHeight="1" x14ac:dyDescent="0.15">
      <c r="B219" s="108" t="s">
        <v>611</v>
      </c>
      <c r="C219" s="55"/>
      <c r="D219" s="55" t="s">
        <v>612</v>
      </c>
      <c r="E219" s="48" t="s">
        <v>77</v>
      </c>
      <c r="F219" s="49" t="s">
        <v>341</v>
      </c>
      <c r="G219" s="50" t="s">
        <v>613</v>
      </c>
      <c r="H219" s="51" t="s">
        <v>80</v>
      </c>
      <c r="I219" s="50"/>
      <c r="J219" s="49">
        <v>6</v>
      </c>
      <c r="K219" s="52">
        <v>42517</v>
      </c>
      <c r="L219" s="51"/>
      <c r="M219" s="71">
        <v>1031184</v>
      </c>
      <c r="N219" s="77"/>
      <c r="O219" s="55"/>
      <c r="P219" s="55"/>
      <c r="Q219" s="55"/>
      <c r="R219" s="55" t="str">
        <f t="shared" si="48"/>
        <v>-</v>
      </c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1" t="s">
        <v>81</v>
      </c>
      <c r="AI219" s="51"/>
      <c r="AJ219" s="51"/>
      <c r="AK219" s="51"/>
      <c r="AL219" s="51"/>
      <c r="AM219" s="51"/>
      <c r="AN219" s="51"/>
      <c r="AO219" s="51"/>
      <c r="AP219" s="51"/>
      <c r="AQ219" s="57">
        <v>1</v>
      </c>
      <c r="AR219" s="51" t="s">
        <v>614</v>
      </c>
      <c r="AS219" s="51"/>
      <c r="AT219" s="51"/>
      <c r="AU219" s="51"/>
      <c r="AV219" s="51" t="s">
        <v>257</v>
      </c>
      <c r="AW219" s="51"/>
      <c r="AX219" s="58" t="s">
        <v>86</v>
      </c>
      <c r="AY219" s="59"/>
      <c r="AZ219" s="60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72"/>
      <c r="BL219" s="73">
        <f t="shared" si="51"/>
        <v>1</v>
      </c>
      <c r="BM219" s="64">
        <f>+IF(ISERROR(ROUNDDOWN(VLOOKUP(J219,[1]償却率!$B$4:$C$82,2,FALSE)*台帳シート!M219,0)*台帳シート!BL219),0,ROUNDDOWN(VLOOKUP(台帳シート!J219,[1]償却率!$B$4:$C$82,2,FALSE)*台帳シート!M219,0)*台帳シート!BL219)</f>
        <v>172207</v>
      </c>
      <c r="BN219" s="65">
        <f t="shared" si="52"/>
        <v>172207</v>
      </c>
      <c r="BO219" s="74">
        <f t="shared" si="60"/>
        <v>858977</v>
      </c>
      <c r="BP219" s="74">
        <f t="shared" si="53"/>
        <v>0</v>
      </c>
      <c r="BQ219" s="65">
        <f t="shared" si="55"/>
        <v>0</v>
      </c>
      <c r="BR219" s="65">
        <f>IF(ISERROR(IF(BP219=0,IF(F219="無形・ソフトウェア",IF(ROUNDDOWN(VLOOKUP(J219,[1]償却率!$B$4:$C$77,2,FALSE)*台帳シート!M219,0)&gt;=台帳シート!BO219,台帳シート!BO219-0,ROUNDDOWN(VLOOKUP(台帳シート!J219,[1]償却率!$B$4:$C$77,2,FALSE)*台帳シート!M219,0)),IF(H219="1：リース",IF(ROUNDDOWN(VLOOKUP(J219,[1]償却率!$B$4:$C$77,2,FALSE)*台帳シート!M219,0)&gt;=台帳シート!BO219,台帳シート!BO219-0,ROUNDDOWN(VLOOKUP(台帳シート!J219,[1]償却率!$B$4:$C$77,2,FALSE)*台帳シート!M219,0)),IF(ROUNDDOWN(VLOOKUP(J219,[1]償却率!$B$4:$C$77,2,FALSE)*台帳シート!M219,0)&gt;=台帳シート!BO219,台帳シート!BO219-1,ROUNDDOWN(VLOOKUP(台帳シート!J219,[1]償却率!$B$4:$C$77,2,FALSE)*台帳シート!M219,0)))),0)),0,(IF(BP219=0,IF(F219="無形・ソフトウェア",IF(ROUNDDOWN(VLOOKUP(J219,[1]償却率!$B$4:$C$77,2,FALSE)*台帳シート!M219,0)&gt;=台帳シート!BO219,台帳シート!BO219-0,ROUNDDOWN(VLOOKUP(台帳シート!J219,[1]償却率!$B$4:$C$77,2,FALSE)*台帳シート!M219,0)),IF(H219="1：リース",IF(ROUNDDOWN(VLOOKUP(J219,[1]償却率!$B$4:$C$77,2,FALSE)*台帳シート!M219,0)&gt;=台帳シート!BO219,台帳シート!BO219-0,ROUNDDOWN(VLOOKUP(台帳シート!J219,[1]償却率!$B$4:$C$77,2,FALSE)*台帳シート!M219,0)),IF(ROUNDDOWN(VLOOKUP(J219,[1]償却率!$B$4:$C$77,2,FALSE)*台帳シート!M219,0)&gt;=台帳シート!BO219,台帳シート!BO219-1,ROUNDDOWN(VLOOKUP(台帳シート!J219,[1]償却率!$B$4:$C$77,2,FALSE)*台帳シート!M219,0)))),0)))</f>
        <v>172207</v>
      </c>
      <c r="BS219" s="66">
        <f t="shared" si="62"/>
        <v>344414</v>
      </c>
      <c r="BT219" s="75">
        <f t="shared" si="61"/>
        <v>686770</v>
      </c>
      <c r="BU219" s="68"/>
    </row>
    <row r="220" spans="2:73" ht="35.1" customHeight="1" x14ac:dyDescent="0.15">
      <c r="B220" s="108" t="s">
        <v>615</v>
      </c>
      <c r="C220" s="55"/>
      <c r="D220" s="55" t="s">
        <v>616</v>
      </c>
      <c r="E220" s="48" t="s">
        <v>156</v>
      </c>
      <c r="F220" s="49" t="s">
        <v>341</v>
      </c>
      <c r="G220" s="50" t="s">
        <v>617</v>
      </c>
      <c r="H220" s="51" t="s">
        <v>80</v>
      </c>
      <c r="I220" s="50"/>
      <c r="J220" s="49">
        <v>5</v>
      </c>
      <c r="K220" s="52">
        <v>42678</v>
      </c>
      <c r="L220" s="51"/>
      <c r="M220" s="71">
        <v>4860000</v>
      </c>
      <c r="N220" s="77"/>
      <c r="O220" s="104"/>
      <c r="P220" s="55"/>
      <c r="Q220" s="55"/>
      <c r="R220" s="55" t="str">
        <f t="shared" si="48"/>
        <v>-</v>
      </c>
      <c r="S220" s="55"/>
      <c r="T220" s="55"/>
      <c r="U220" s="55"/>
      <c r="V220" s="55"/>
      <c r="W220" s="55"/>
      <c r="X220" s="55"/>
      <c r="Y220" s="55" t="str">
        <f>IF(BP220&lt;0,BP220,"-")</f>
        <v>-</v>
      </c>
      <c r="Z220" s="55"/>
      <c r="AA220" s="55"/>
      <c r="AB220" s="55"/>
      <c r="AC220" s="55"/>
      <c r="AD220" s="55"/>
      <c r="AE220" s="55"/>
      <c r="AF220" s="55"/>
      <c r="AG220" s="55"/>
      <c r="AH220" s="51" t="s">
        <v>81</v>
      </c>
      <c r="AI220" s="51"/>
      <c r="AJ220" s="51"/>
      <c r="AK220" s="51"/>
      <c r="AL220" s="51"/>
      <c r="AM220" s="51"/>
      <c r="AN220" s="51"/>
      <c r="AO220" s="51"/>
      <c r="AP220" s="51"/>
      <c r="AQ220" s="57">
        <v>1</v>
      </c>
      <c r="AR220" s="51" t="s">
        <v>614</v>
      </c>
      <c r="AS220" s="51"/>
      <c r="AT220" s="51"/>
      <c r="AU220" s="51"/>
      <c r="AV220" s="51" t="s">
        <v>257</v>
      </c>
      <c r="AW220" s="51"/>
      <c r="AX220" s="58" t="s">
        <v>86</v>
      </c>
      <c r="AY220" s="59"/>
      <c r="AZ220" s="60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72"/>
      <c r="BL220" s="73">
        <f t="shared" si="51"/>
        <v>1</v>
      </c>
      <c r="BM220" s="64">
        <f>+IF(ISERROR(ROUNDDOWN(VLOOKUP(J220,[1]償却率!$B$4:$C$82,2,FALSE)*台帳シート!M220,0)*台帳シート!BL220),0,ROUNDDOWN(VLOOKUP(台帳シート!J220,[1]償却率!$B$4:$C$82,2,FALSE)*台帳シート!M220,0)*台帳シート!BL220)</f>
        <v>972000</v>
      </c>
      <c r="BN220" s="65">
        <f t="shared" si="52"/>
        <v>972000</v>
      </c>
      <c r="BO220" s="74">
        <f t="shared" si="60"/>
        <v>3888000</v>
      </c>
      <c r="BP220" s="74">
        <f t="shared" si="53"/>
        <v>0</v>
      </c>
      <c r="BQ220" s="65">
        <f t="shared" si="55"/>
        <v>0</v>
      </c>
      <c r="BR220" s="65">
        <f>IF(ISERROR(IF(BP220=0,IF(F220="無形・ソフトウェア",IF(ROUNDDOWN(VLOOKUP(J220,[1]償却率!$B$4:$C$77,2,FALSE)*台帳シート!M220,0)&gt;=台帳シート!BO220,台帳シート!BO220-0,ROUNDDOWN(VLOOKUP(台帳シート!J220,[1]償却率!$B$4:$C$77,2,FALSE)*台帳シート!M220,0)),IF(H220="1：リース",IF(ROUNDDOWN(VLOOKUP(J220,[1]償却率!$B$4:$C$77,2,FALSE)*台帳シート!M220,0)&gt;=台帳シート!BO220,台帳シート!BO220-0,ROUNDDOWN(VLOOKUP(台帳シート!J220,[1]償却率!$B$4:$C$77,2,FALSE)*台帳シート!M220,0)),IF(ROUNDDOWN(VLOOKUP(J220,[1]償却率!$B$4:$C$77,2,FALSE)*台帳シート!M220,0)&gt;=台帳シート!BO220,台帳シート!BO220-1,ROUNDDOWN(VLOOKUP(台帳シート!J220,[1]償却率!$B$4:$C$77,2,FALSE)*台帳シート!M220,0)))),0)),0,(IF(BP220=0,IF(F220="無形・ソフトウェア",IF(ROUNDDOWN(VLOOKUP(J220,[1]償却率!$B$4:$C$77,2,FALSE)*台帳シート!M220,0)&gt;=台帳シート!BO220,台帳シート!BO220-0,ROUNDDOWN(VLOOKUP(台帳シート!J220,[1]償却率!$B$4:$C$77,2,FALSE)*台帳シート!M220,0)),IF(H220="1：リース",IF(ROUNDDOWN(VLOOKUP(J220,[1]償却率!$B$4:$C$77,2,FALSE)*台帳シート!M220,0)&gt;=台帳シート!BO220,台帳シート!BO220-0,ROUNDDOWN(VLOOKUP(台帳シート!J220,[1]償却率!$B$4:$C$77,2,FALSE)*台帳シート!M220,0)),IF(ROUNDDOWN(VLOOKUP(J220,[1]償却率!$B$4:$C$77,2,FALSE)*台帳シート!M220,0)&gt;=台帳シート!BO220,台帳シート!BO220-1,ROUNDDOWN(VLOOKUP(台帳シート!J220,[1]償却率!$B$4:$C$77,2,FALSE)*台帳シート!M220,0)))),0)))</f>
        <v>972000</v>
      </c>
      <c r="BS220" s="66">
        <f t="shared" si="62"/>
        <v>1944000</v>
      </c>
      <c r="BT220" s="75">
        <f t="shared" si="61"/>
        <v>2916000</v>
      </c>
      <c r="BU220" s="68"/>
    </row>
    <row r="221" spans="2:73" ht="35.1" customHeight="1" x14ac:dyDescent="0.15">
      <c r="B221" s="108" t="s">
        <v>618</v>
      </c>
      <c r="C221" s="55"/>
      <c r="D221" s="55" t="s">
        <v>619</v>
      </c>
      <c r="E221" s="48" t="s">
        <v>156</v>
      </c>
      <c r="F221" s="49" t="s">
        <v>341</v>
      </c>
      <c r="G221" s="50" t="s">
        <v>620</v>
      </c>
      <c r="H221" s="51" t="s">
        <v>80</v>
      </c>
      <c r="I221" s="50"/>
      <c r="J221" s="49">
        <v>5</v>
      </c>
      <c r="K221" s="52">
        <v>42650</v>
      </c>
      <c r="L221" s="51"/>
      <c r="M221" s="71">
        <v>775440</v>
      </c>
      <c r="N221" s="77"/>
      <c r="O221" s="55"/>
      <c r="P221" s="55"/>
      <c r="Q221" s="55"/>
      <c r="R221" s="55" t="str">
        <f t="shared" si="48"/>
        <v>-</v>
      </c>
      <c r="S221" s="55"/>
      <c r="T221" s="55"/>
      <c r="U221" s="55"/>
      <c r="V221" s="55"/>
      <c r="W221" s="55"/>
      <c r="X221" s="55"/>
      <c r="Y221" s="55" t="str">
        <f>IF(BP221&lt;0,BP221,"-")</f>
        <v>-</v>
      </c>
      <c r="Z221" s="55"/>
      <c r="AA221" s="55"/>
      <c r="AB221" s="55"/>
      <c r="AC221" s="55"/>
      <c r="AD221" s="55"/>
      <c r="AE221" s="55"/>
      <c r="AF221" s="55"/>
      <c r="AG221" s="55"/>
      <c r="AH221" s="51" t="s">
        <v>81</v>
      </c>
      <c r="AI221" s="51"/>
      <c r="AJ221" s="51"/>
      <c r="AK221" s="51"/>
      <c r="AL221" s="51"/>
      <c r="AM221" s="51"/>
      <c r="AN221" s="51"/>
      <c r="AO221" s="51"/>
      <c r="AP221" s="51"/>
      <c r="AQ221" s="57">
        <v>1</v>
      </c>
      <c r="AR221" s="51" t="s">
        <v>614</v>
      </c>
      <c r="AS221" s="51"/>
      <c r="AT221" s="51"/>
      <c r="AU221" s="51"/>
      <c r="AV221" s="51" t="s">
        <v>257</v>
      </c>
      <c r="AW221" s="51"/>
      <c r="AX221" s="58" t="s">
        <v>86</v>
      </c>
      <c r="AY221" s="59"/>
      <c r="AZ221" s="60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72"/>
      <c r="BL221" s="73">
        <f t="shared" si="51"/>
        <v>1</v>
      </c>
      <c r="BM221" s="64">
        <f>+IF(ISERROR(ROUNDDOWN(VLOOKUP(J221,[1]償却率!$B$4:$C$82,2,FALSE)*台帳シート!M221,0)*台帳シート!BL221),0,ROUNDDOWN(VLOOKUP(台帳シート!J221,[1]償却率!$B$4:$C$82,2,FALSE)*台帳シート!M221,0)*台帳シート!BL221)</f>
        <v>155088</v>
      </c>
      <c r="BN221" s="65">
        <f t="shared" si="52"/>
        <v>155088</v>
      </c>
      <c r="BO221" s="74">
        <f t="shared" si="60"/>
        <v>620352</v>
      </c>
      <c r="BP221" s="74">
        <f t="shared" si="53"/>
        <v>0</v>
      </c>
      <c r="BQ221" s="65">
        <f t="shared" si="55"/>
        <v>0</v>
      </c>
      <c r="BR221" s="65">
        <f>IF(ISERROR(IF(BP221=0,IF(F221="無形・ソフトウェア",IF(ROUNDDOWN(VLOOKUP(J221,[1]償却率!$B$4:$C$77,2,FALSE)*台帳シート!M221,0)&gt;=台帳シート!BO221,台帳シート!BO221-0,ROUNDDOWN(VLOOKUP(台帳シート!J221,[1]償却率!$B$4:$C$77,2,FALSE)*台帳シート!M221,0)),IF(H221="1：リース",IF(ROUNDDOWN(VLOOKUP(J221,[1]償却率!$B$4:$C$77,2,FALSE)*台帳シート!M221,0)&gt;=台帳シート!BO221,台帳シート!BO221-0,ROUNDDOWN(VLOOKUP(台帳シート!J221,[1]償却率!$B$4:$C$77,2,FALSE)*台帳シート!M221,0)),IF(ROUNDDOWN(VLOOKUP(J221,[1]償却率!$B$4:$C$77,2,FALSE)*台帳シート!M221,0)&gt;=台帳シート!BO221,台帳シート!BO221-1,ROUNDDOWN(VLOOKUP(台帳シート!J221,[1]償却率!$B$4:$C$77,2,FALSE)*台帳シート!M221,0)))),0)),0,(IF(BP221=0,IF(F221="無形・ソフトウェア",IF(ROUNDDOWN(VLOOKUP(J221,[1]償却率!$B$4:$C$77,2,FALSE)*台帳シート!M221,0)&gt;=台帳シート!BO221,台帳シート!BO221-0,ROUNDDOWN(VLOOKUP(台帳シート!J221,[1]償却率!$B$4:$C$77,2,FALSE)*台帳シート!M221,0)),IF(H221="1：リース",IF(ROUNDDOWN(VLOOKUP(J221,[1]償却率!$B$4:$C$77,2,FALSE)*台帳シート!M221,0)&gt;=台帳シート!BO221,台帳シート!BO221-0,ROUNDDOWN(VLOOKUP(台帳シート!J221,[1]償却率!$B$4:$C$77,2,FALSE)*台帳シート!M221,0)),IF(ROUNDDOWN(VLOOKUP(J221,[1]償却率!$B$4:$C$77,2,FALSE)*台帳シート!M221,0)&gt;=台帳シート!BO221,台帳シート!BO221-1,ROUNDDOWN(VLOOKUP(台帳シート!J221,[1]償却率!$B$4:$C$77,2,FALSE)*台帳シート!M221,0)))),0)))</f>
        <v>155088</v>
      </c>
      <c r="BS221" s="66">
        <f t="shared" si="62"/>
        <v>310176</v>
      </c>
      <c r="BT221" s="75">
        <f t="shared" si="61"/>
        <v>465264</v>
      </c>
      <c r="BU221" s="68"/>
    </row>
    <row r="222" spans="2:73" ht="35.1" customHeight="1" x14ac:dyDescent="0.15">
      <c r="B222" s="108" t="s">
        <v>621</v>
      </c>
      <c r="C222" s="55"/>
      <c r="D222" s="55" t="s">
        <v>622</v>
      </c>
      <c r="E222" s="48" t="s">
        <v>156</v>
      </c>
      <c r="F222" s="49" t="s">
        <v>341</v>
      </c>
      <c r="G222" s="50" t="s">
        <v>623</v>
      </c>
      <c r="H222" s="51" t="s">
        <v>80</v>
      </c>
      <c r="I222" s="50"/>
      <c r="J222" s="49">
        <v>4</v>
      </c>
      <c r="K222" s="52">
        <v>42587</v>
      </c>
      <c r="L222" s="51"/>
      <c r="M222" s="71">
        <v>814374</v>
      </c>
      <c r="N222" s="77"/>
      <c r="O222" s="104"/>
      <c r="P222" s="55"/>
      <c r="Q222" s="55"/>
      <c r="R222" s="55" t="str">
        <f t="shared" si="48"/>
        <v>-</v>
      </c>
      <c r="S222" s="55"/>
      <c r="T222" s="55"/>
      <c r="U222" s="55"/>
      <c r="V222" s="55"/>
      <c r="W222" s="55"/>
      <c r="X222" s="55"/>
      <c r="Y222" s="55" t="str">
        <f>IF(BP222&lt;0,BP222,"-")</f>
        <v>-</v>
      </c>
      <c r="Z222" s="55"/>
      <c r="AA222" s="55"/>
      <c r="AB222" s="55"/>
      <c r="AC222" s="55"/>
      <c r="AD222" s="55"/>
      <c r="AE222" s="55"/>
      <c r="AF222" s="55"/>
      <c r="AG222" s="55"/>
      <c r="AH222" s="51" t="s">
        <v>81</v>
      </c>
      <c r="AI222" s="51"/>
      <c r="AJ222" s="51"/>
      <c r="AK222" s="51"/>
      <c r="AL222" s="51"/>
      <c r="AM222" s="51"/>
      <c r="AN222" s="51"/>
      <c r="AO222" s="51"/>
      <c r="AP222" s="51"/>
      <c r="AQ222" s="57">
        <v>1</v>
      </c>
      <c r="AR222" s="51" t="s">
        <v>614</v>
      </c>
      <c r="AS222" s="51"/>
      <c r="AT222" s="51"/>
      <c r="AU222" s="51"/>
      <c r="AV222" s="51" t="s">
        <v>257</v>
      </c>
      <c r="AW222" s="51"/>
      <c r="AX222" s="58" t="s">
        <v>86</v>
      </c>
      <c r="AY222" s="59"/>
      <c r="AZ222" s="60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72"/>
      <c r="BL222" s="73">
        <f t="shared" si="51"/>
        <v>1</v>
      </c>
      <c r="BM222" s="64">
        <f>+IF(ISERROR(ROUNDDOWN(VLOOKUP(J222,[1]償却率!$B$4:$C$82,2,FALSE)*台帳シート!M222,0)*台帳シート!BL222),0,ROUNDDOWN(VLOOKUP(台帳シート!J222,[1]償却率!$B$4:$C$82,2,FALSE)*台帳シート!M222,0)*台帳シート!BL222)</f>
        <v>203593</v>
      </c>
      <c r="BN222" s="65">
        <f t="shared" si="52"/>
        <v>203593</v>
      </c>
      <c r="BO222" s="74">
        <f t="shared" si="60"/>
        <v>610781</v>
      </c>
      <c r="BP222" s="74">
        <f t="shared" si="53"/>
        <v>0</v>
      </c>
      <c r="BQ222" s="65">
        <f t="shared" si="55"/>
        <v>0</v>
      </c>
      <c r="BR222" s="65">
        <f>IF(ISERROR(IF(BP222=0,IF(F222="無形・ソフトウェア",IF(ROUNDDOWN(VLOOKUP(J222,[1]償却率!$B$4:$C$77,2,FALSE)*台帳シート!M222,0)&gt;=台帳シート!BO222,台帳シート!BO222-0,ROUNDDOWN(VLOOKUP(台帳シート!J222,[1]償却率!$B$4:$C$77,2,FALSE)*台帳シート!M222,0)),IF(H222="1：リース",IF(ROUNDDOWN(VLOOKUP(J222,[1]償却率!$B$4:$C$77,2,FALSE)*台帳シート!M222,0)&gt;=台帳シート!BO222,台帳シート!BO222-0,ROUNDDOWN(VLOOKUP(台帳シート!J222,[1]償却率!$B$4:$C$77,2,FALSE)*台帳シート!M222,0)),IF(ROUNDDOWN(VLOOKUP(J222,[1]償却率!$B$4:$C$77,2,FALSE)*台帳シート!M222,0)&gt;=台帳シート!BO222,台帳シート!BO222-1,ROUNDDOWN(VLOOKUP(台帳シート!J222,[1]償却率!$B$4:$C$77,2,FALSE)*台帳シート!M222,0)))),0)),0,(IF(BP222=0,IF(F222="無形・ソフトウェア",IF(ROUNDDOWN(VLOOKUP(J222,[1]償却率!$B$4:$C$77,2,FALSE)*台帳シート!M222,0)&gt;=台帳シート!BO222,台帳シート!BO222-0,ROUNDDOWN(VLOOKUP(台帳シート!J222,[1]償却率!$B$4:$C$77,2,FALSE)*台帳シート!M222,0)),IF(H222="1：リース",IF(ROUNDDOWN(VLOOKUP(J222,[1]償却率!$B$4:$C$77,2,FALSE)*台帳シート!M222,0)&gt;=台帳シート!BO222,台帳シート!BO222-0,ROUNDDOWN(VLOOKUP(台帳シート!J222,[1]償却率!$B$4:$C$77,2,FALSE)*台帳シート!M222,0)),IF(ROUNDDOWN(VLOOKUP(J222,[1]償却率!$B$4:$C$77,2,FALSE)*台帳シート!M222,0)&gt;=台帳シート!BO222,台帳シート!BO222-1,ROUNDDOWN(VLOOKUP(台帳シート!J222,[1]償却率!$B$4:$C$77,2,FALSE)*台帳シート!M222,0)))),0)))</f>
        <v>203593</v>
      </c>
      <c r="BS222" s="66">
        <f t="shared" si="62"/>
        <v>407186</v>
      </c>
      <c r="BT222" s="75">
        <f t="shared" si="61"/>
        <v>407188</v>
      </c>
      <c r="BU222" s="68"/>
    </row>
    <row r="223" spans="2:73" ht="35.1" customHeight="1" x14ac:dyDescent="0.15">
      <c r="B223" s="108" t="s">
        <v>624</v>
      </c>
      <c r="C223" s="55"/>
      <c r="D223" s="47" t="s">
        <v>203</v>
      </c>
      <c r="E223" s="48" t="s">
        <v>156</v>
      </c>
      <c r="F223" s="49" t="s">
        <v>341</v>
      </c>
      <c r="G223" s="50" t="s">
        <v>625</v>
      </c>
      <c r="H223" s="51" t="s">
        <v>80</v>
      </c>
      <c r="I223" s="50"/>
      <c r="J223" s="49">
        <v>4</v>
      </c>
      <c r="K223" s="52">
        <v>42990</v>
      </c>
      <c r="L223" s="51"/>
      <c r="M223" s="71">
        <v>6166800</v>
      </c>
      <c r="N223" s="77"/>
      <c r="O223" s="104"/>
      <c r="P223" s="55"/>
      <c r="Q223" s="55"/>
      <c r="R223" s="55" t="str">
        <f t="shared" si="48"/>
        <v>-</v>
      </c>
      <c r="S223" s="55"/>
      <c r="T223" s="55"/>
      <c r="U223" s="55"/>
      <c r="V223" s="55"/>
      <c r="W223" s="55"/>
      <c r="X223" s="55"/>
      <c r="Y223" s="55" t="str">
        <f>IF(BP223&lt;0,BP223,"-")</f>
        <v>-</v>
      </c>
      <c r="Z223" s="55"/>
      <c r="AA223" s="55"/>
      <c r="AB223" s="55"/>
      <c r="AC223" s="55"/>
      <c r="AD223" s="55"/>
      <c r="AE223" s="55"/>
      <c r="AF223" s="55"/>
      <c r="AG223" s="55"/>
      <c r="AH223" s="51" t="s">
        <v>81</v>
      </c>
      <c r="AI223" s="51"/>
      <c r="AJ223" s="51"/>
      <c r="AK223" s="51"/>
      <c r="AL223" s="51"/>
      <c r="AM223" s="51"/>
      <c r="AN223" s="51"/>
      <c r="AO223" s="51"/>
      <c r="AP223" s="51"/>
      <c r="AQ223" s="57">
        <v>2</v>
      </c>
      <c r="AR223" s="51" t="s">
        <v>614</v>
      </c>
      <c r="AS223" s="51"/>
      <c r="AT223" s="51"/>
      <c r="AU223" s="51"/>
      <c r="AV223" s="51" t="s">
        <v>257</v>
      </c>
      <c r="AW223" s="51"/>
      <c r="AX223" s="58" t="s">
        <v>86</v>
      </c>
      <c r="AY223" s="59"/>
      <c r="AZ223" s="60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72"/>
      <c r="BL223" s="73">
        <f t="shared" si="51"/>
        <v>0</v>
      </c>
      <c r="BM223" s="64">
        <f>+IF(ISERROR(ROUNDDOWN(VLOOKUP(J223,[1]償却率!$B$4:$C$82,2,FALSE)*台帳シート!M223,0)*台帳シート!BL223),0,ROUNDDOWN(VLOOKUP(台帳シート!J223,[1]償却率!$B$4:$C$82,2,FALSE)*台帳シート!M223,0)*台帳シート!BL223)</f>
        <v>0</v>
      </c>
      <c r="BN223" s="65">
        <f t="shared" si="52"/>
        <v>0</v>
      </c>
      <c r="BO223" s="74">
        <f t="shared" si="60"/>
        <v>6166800</v>
      </c>
      <c r="BP223" s="74">
        <f t="shared" si="53"/>
        <v>0</v>
      </c>
      <c r="BQ223" s="65">
        <f t="shared" si="55"/>
        <v>0</v>
      </c>
      <c r="BR223" s="65">
        <f>IF(ISERROR(IF(BP223=0,IF(F223="無形・ソフトウェア",IF(ROUNDDOWN(VLOOKUP(J223,[1]償却率!$B$4:$C$77,2,FALSE)*台帳シート!M223,0)&gt;=台帳シート!BO223,台帳シート!BO223-0,ROUNDDOWN(VLOOKUP(台帳シート!J223,[1]償却率!$B$4:$C$77,2,FALSE)*台帳シート!M223,0)),IF(H223="1：リース",IF(ROUNDDOWN(VLOOKUP(J223,[1]償却率!$B$4:$C$77,2,FALSE)*台帳シート!M223,0)&gt;=台帳シート!BO223,台帳シート!BO223-0,ROUNDDOWN(VLOOKUP(台帳シート!J223,[1]償却率!$B$4:$C$77,2,FALSE)*台帳シート!M223,0)),IF(ROUNDDOWN(VLOOKUP(J223,[1]償却率!$B$4:$C$77,2,FALSE)*台帳シート!M223,0)&gt;=台帳シート!BO223,台帳シート!BO223-1,ROUNDDOWN(VLOOKUP(台帳シート!J223,[1]償却率!$B$4:$C$77,2,FALSE)*台帳シート!M223,0)))),0)),0,(IF(BP223=0,IF(F223="無形・ソフトウェア",IF(ROUNDDOWN(VLOOKUP(J223,[1]償却率!$B$4:$C$77,2,FALSE)*台帳シート!M223,0)&gt;=台帳シート!BO223,台帳シート!BO223-0,ROUNDDOWN(VLOOKUP(台帳シート!J223,[1]償却率!$B$4:$C$77,2,FALSE)*台帳シート!M223,0)),IF(H223="1：リース",IF(ROUNDDOWN(VLOOKUP(J223,[1]償却率!$B$4:$C$77,2,FALSE)*台帳シート!M223,0)&gt;=台帳シート!BO223,台帳シート!BO223-0,ROUNDDOWN(VLOOKUP(台帳シート!J223,[1]償却率!$B$4:$C$77,2,FALSE)*台帳シート!M223,0)),IF(ROUNDDOWN(VLOOKUP(J223,[1]償却率!$B$4:$C$77,2,FALSE)*台帳シート!M223,0)&gt;=台帳シート!BO223,台帳シート!BO223-1,ROUNDDOWN(VLOOKUP(台帳シート!J223,[1]償却率!$B$4:$C$77,2,FALSE)*台帳シート!M223,0)))),0)))</f>
        <v>1541700</v>
      </c>
      <c r="BS223" s="66">
        <f t="shared" si="62"/>
        <v>1541700</v>
      </c>
      <c r="BT223" s="75">
        <f t="shared" si="61"/>
        <v>4625100</v>
      </c>
      <c r="BU223" s="68"/>
    </row>
    <row r="224" spans="2:73" ht="35.1" customHeight="1" x14ac:dyDescent="0.15">
      <c r="B224" s="108" t="s">
        <v>626</v>
      </c>
      <c r="C224" s="55"/>
      <c r="D224" s="47" t="s">
        <v>203</v>
      </c>
      <c r="E224" s="48" t="s">
        <v>156</v>
      </c>
      <c r="F224" s="49" t="s">
        <v>341</v>
      </c>
      <c r="G224" s="50" t="s">
        <v>627</v>
      </c>
      <c r="H224" s="51" t="s">
        <v>80</v>
      </c>
      <c r="I224" s="50"/>
      <c r="J224" s="49">
        <v>5</v>
      </c>
      <c r="K224" s="52">
        <v>43131</v>
      </c>
      <c r="L224" s="51"/>
      <c r="M224" s="71">
        <v>19764000</v>
      </c>
      <c r="N224" s="77"/>
      <c r="O224" s="104"/>
      <c r="P224" s="55"/>
      <c r="Q224" s="55"/>
      <c r="R224" s="55" t="str">
        <f t="shared" si="48"/>
        <v>-</v>
      </c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1" t="s">
        <v>81</v>
      </c>
      <c r="AI224" s="51"/>
      <c r="AJ224" s="51"/>
      <c r="AK224" s="51"/>
      <c r="AL224" s="51"/>
      <c r="AM224" s="51"/>
      <c r="AN224" s="51"/>
      <c r="AO224" s="51"/>
      <c r="AP224" s="51"/>
      <c r="AQ224" s="57">
        <v>1</v>
      </c>
      <c r="AR224" s="51" t="s">
        <v>614</v>
      </c>
      <c r="AS224" s="51"/>
      <c r="AT224" s="51"/>
      <c r="AU224" s="51"/>
      <c r="AV224" s="51" t="s">
        <v>257</v>
      </c>
      <c r="AW224" s="51"/>
      <c r="AX224" s="58" t="s">
        <v>86</v>
      </c>
      <c r="AY224" s="59"/>
      <c r="AZ224" s="60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72"/>
      <c r="BL224" s="73">
        <f t="shared" ref="BL224:BL256" si="63">+IF($BM$2&lt;K224,0,DATEDIF(K224,$BM$2,"Y"))</f>
        <v>0</v>
      </c>
      <c r="BM224" s="64">
        <f>+IF(ISERROR(ROUNDDOWN(VLOOKUP(J224,[1]償却率!$B$4:$C$82,2,FALSE)*台帳シート!M224,0)*台帳シート!BL224),0,ROUNDDOWN(VLOOKUP(台帳シート!J224,[1]償却率!$B$4:$C$82,2,FALSE)*台帳シート!M224,0)*台帳シート!BL224)</f>
        <v>0</v>
      </c>
      <c r="BN224" s="65">
        <f t="shared" ref="BN224:BN245" si="64">IF(BM224=0,0,IF(F224="無形・ソフトウェア",IF(M224-BM224&gt;0,BM224,M224-0),IF(H224="1：リース",IF(M224-BM224&gt;0,BM224,M224-0),IF(M224-BM224&gt;1,BM224,M224-1))))</f>
        <v>0</v>
      </c>
      <c r="BO224" s="74">
        <f t="shared" si="60"/>
        <v>19764000</v>
      </c>
      <c r="BP224" s="74">
        <f t="shared" ref="BP224:BP245" si="65">+IF($BM$2&lt;K224,M224,IF(O224&lt;&gt;"",-(M224-BN224),0))</f>
        <v>0</v>
      </c>
      <c r="BQ224" s="65">
        <f t="shared" si="55"/>
        <v>0</v>
      </c>
      <c r="BR224" s="65">
        <f>IF(ISERROR(IF(BP224=0,IF(F224="無形・ソフトウェア",IF(ROUNDDOWN(VLOOKUP(J224,[1]償却率!$B$4:$C$77,2,FALSE)*台帳シート!M224,0)&gt;=台帳シート!BO224,台帳シート!BO224-0,ROUNDDOWN(VLOOKUP(台帳シート!J224,[1]償却率!$B$4:$C$77,2,FALSE)*台帳シート!M224,0)),IF(H224="1：リース",IF(ROUNDDOWN(VLOOKUP(J224,[1]償却率!$B$4:$C$77,2,FALSE)*台帳シート!M224,0)&gt;=台帳シート!BO224,台帳シート!BO224-0,ROUNDDOWN(VLOOKUP(台帳シート!J224,[1]償却率!$B$4:$C$77,2,FALSE)*台帳シート!M224,0)),IF(ROUNDDOWN(VLOOKUP(J224,[1]償却率!$B$4:$C$77,2,FALSE)*台帳シート!M224,0)&gt;=台帳シート!BO224,台帳シート!BO224-1,ROUNDDOWN(VLOOKUP(台帳シート!J224,[1]償却率!$B$4:$C$77,2,FALSE)*台帳シート!M224,0)))),0)),0,(IF(BP224=0,IF(F224="無形・ソフトウェア",IF(ROUNDDOWN(VLOOKUP(J224,[1]償却率!$B$4:$C$77,2,FALSE)*台帳シート!M224,0)&gt;=台帳シート!BO224,台帳シート!BO224-0,ROUNDDOWN(VLOOKUP(台帳シート!J224,[1]償却率!$B$4:$C$77,2,FALSE)*台帳シート!M224,0)),IF(H224="1：リース",IF(ROUNDDOWN(VLOOKUP(J224,[1]償却率!$B$4:$C$77,2,FALSE)*台帳シート!M224,0)&gt;=台帳シート!BO224,台帳シート!BO224-0,ROUNDDOWN(VLOOKUP(台帳シート!J224,[1]償却率!$B$4:$C$77,2,FALSE)*台帳シート!M224,0)),IF(ROUNDDOWN(VLOOKUP(J224,[1]償却率!$B$4:$C$77,2,FALSE)*台帳シート!M224,0)&gt;=台帳シート!BO224,台帳シート!BO224-1,ROUNDDOWN(VLOOKUP(台帳シート!J224,[1]償却率!$B$4:$C$77,2,FALSE)*台帳シート!M224,0)))),0)))</f>
        <v>3952800</v>
      </c>
      <c r="BS224" s="66">
        <f t="shared" si="62"/>
        <v>3952800</v>
      </c>
      <c r="BT224" s="75">
        <f t="shared" si="61"/>
        <v>15811200</v>
      </c>
      <c r="BU224" s="68"/>
    </row>
    <row r="225" spans="2:73" ht="35.1" customHeight="1" x14ac:dyDescent="0.15">
      <c r="B225" s="108" t="s">
        <v>628</v>
      </c>
      <c r="C225" s="55"/>
      <c r="D225" s="47" t="s">
        <v>203</v>
      </c>
      <c r="E225" s="48" t="s">
        <v>156</v>
      </c>
      <c r="F225" s="49" t="s">
        <v>341</v>
      </c>
      <c r="G225" s="50" t="s">
        <v>629</v>
      </c>
      <c r="H225" s="51" t="s">
        <v>80</v>
      </c>
      <c r="I225" s="50"/>
      <c r="J225" s="49">
        <v>5</v>
      </c>
      <c r="K225" s="52">
        <v>43150</v>
      </c>
      <c r="L225" s="51"/>
      <c r="M225" s="71">
        <v>122796000</v>
      </c>
      <c r="N225" s="77"/>
      <c r="O225" s="104"/>
      <c r="P225" s="55"/>
      <c r="Q225" s="55"/>
      <c r="R225" s="55" t="str">
        <f t="shared" si="48"/>
        <v>-</v>
      </c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1" t="s">
        <v>81</v>
      </c>
      <c r="AI225" s="51"/>
      <c r="AJ225" s="51"/>
      <c r="AK225" s="51"/>
      <c r="AL225" s="51"/>
      <c r="AM225" s="51"/>
      <c r="AN225" s="51"/>
      <c r="AO225" s="51"/>
      <c r="AP225" s="51"/>
      <c r="AQ225" s="57">
        <v>1</v>
      </c>
      <c r="AR225" s="51" t="s">
        <v>614</v>
      </c>
      <c r="AS225" s="51"/>
      <c r="AT225" s="51"/>
      <c r="AU225" s="51"/>
      <c r="AV225" s="51" t="s">
        <v>257</v>
      </c>
      <c r="AW225" s="51"/>
      <c r="AX225" s="58" t="s">
        <v>86</v>
      </c>
      <c r="AY225" s="59"/>
      <c r="AZ225" s="60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72"/>
      <c r="BL225" s="73">
        <f t="shared" si="63"/>
        <v>0</v>
      </c>
      <c r="BM225" s="64">
        <f>+IF(ISERROR(ROUNDDOWN(VLOOKUP(J225,[1]償却率!$B$4:$C$82,2,FALSE)*台帳シート!M225,0)*台帳シート!BL225),0,ROUNDDOWN(VLOOKUP(台帳シート!J225,[1]償却率!$B$4:$C$82,2,FALSE)*台帳シート!M225,0)*台帳シート!BL225)</f>
        <v>0</v>
      </c>
      <c r="BN225" s="65">
        <f t="shared" si="64"/>
        <v>0</v>
      </c>
      <c r="BO225" s="74">
        <f t="shared" si="60"/>
        <v>122796000</v>
      </c>
      <c r="BP225" s="74">
        <f t="shared" si="65"/>
        <v>0</v>
      </c>
      <c r="BQ225" s="65">
        <f t="shared" si="55"/>
        <v>0</v>
      </c>
      <c r="BR225" s="65">
        <f>IF(ISERROR(IF(BP225=0,IF(F225="無形・ソフトウェア",IF(ROUNDDOWN(VLOOKUP(J225,[1]償却率!$B$4:$C$77,2,FALSE)*台帳シート!M225,0)&gt;=台帳シート!BO225,台帳シート!BO225-0,ROUNDDOWN(VLOOKUP(台帳シート!J225,[1]償却率!$B$4:$C$77,2,FALSE)*台帳シート!M225,0)),IF(H225="1：リース",IF(ROUNDDOWN(VLOOKUP(J225,[1]償却率!$B$4:$C$77,2,FALSE)*台帳シート!M225,0)&gt;=台帳シート!BO225,台帳シート!BO225-0,ROUNDDOWN(VLOOKUP(台帳シート!J225,[1]償却率!$B$4:$C$77,2,FALSE)*台帳シート!M225,0)),IF(ROUNDDOWN(VLOOKUP(J225,[1]償却率!$B$4:$C$77,2,FALSE)*台帳シート!M225,0)&gt;=台帳シート!BO225,台帳シート!BO225-1,ROUNDDOWN(VLOOKUP(台帳シート!J225,[1]償却率!$B$4:$C$77,2,FALSE)*台帳シート!M225,0)))),0)),0,(IF(BP225=0,IF(F225="無形・ソフトウェア",IF(ROUNDDOWN(VLOOKUP(J225,[1]償却率!$B$4:$C$77,2,FALSE)*台帳シート!M225,0)&gt;=台帳シート!BO225,台帳シート!BO225-0,ROUNDDOWN(VLOOKUP(台帳シート!J225,[1]償却率!$B$4:$C$77,2,FALSE)*台帳シート!M225,0)),IF(H225="1：リース",IF(ROUNDDOWN(VLOOKUP(J225,[1]償却率!$B$4:$C$77,2,FALSE)*台帳シート!M225,0)&gt;=台帳シート!BO225,台帳シート!BO225-0,ROUNDDOWN(VLOOKUP(台帳シート!J225,[1]償却率!$B$4:$C$77,2,FALSE)*台帳シート!M225,0)),IF(ROUNDDOWN(VLOOKUP(J225,[1]償却率!$B$4:$C$77,2,FALSE)*台帳シート!M225,0)&gt;=台帳シート!BO225,台帳シート!BO225-1,ROUNDDOWN(VLOOKUP(台帳シート!J225,[1]償却率!$B$4:$C$77,2,FALSE)*台帳シート!M225,0)))),0)))</f>
        <v>24559200</v>
      </c>
      <c r="BS225" s="66">
        <f t="shared" si="62"/>
        <v>24559200</v>
      </c>
      <c r="BT225" s="75">
        <f t="shared" si="61"/>
        <v>98236800</v>
      </c>
      <c r="BU225" s="68"/>
    </row>
    <row r="226" spans="2:73" ht="35.1" customHeight="1" x14ac:dyDescent="0.15">
      <c r="B226" s="108" t="s">
        <v>630</v>
      </c>
      <c r="C226" s="55"/>
      <c r="D226" s="47" t="s">
        <v>203</v>
      </c>
      <c r="E226" s="48" t="s">
        <v>156</v>
      </c>
      <c r="F226" s="49" t="s">
        <v>341</v>
      </c>
      <c r="G226" s="50" t="s">
        <v>631</v>
      </c>
      <c r="H226" s="51" t="s">
        <v>80</v>
      </c>
      <c r="I226" s="50"/>
      <c r="J226" s="49">
        <v>6</v>
      </c>
      <c r="K226" s="52">
        <v>43171</v>
      </c>
      <c r="L226" s="51"/>
      <c r="M226" s="71">
        <v>1357128</v>
      </c>
      <c r="N226" s="77"/>
      <c r="O226" s="104"/>
      <c r="P226" s="55"/>
      <c r="Q226" s="55"/>
      <c r="R226" s="55" t="str">
        <f t="shared" si="48"/>
        <v>-</v>
      </c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1" t="s">
        <v>81</v>
      </c>
      <c r="AI226" s="51"/>
      <c r="AJ226" s="51"/>
      <c r="AK226" s="51"/>
      <c r="AL226" s="51"/>
      <c r="AM226" s="51"/>
      <c r="AN226" s="51"/>
      <c r="AO226" s="51"/>
      <c r="AP226" s="51"/>
      <c r="AQ226" s="57">
        <v>1</v>
      </c>
      <c r="AR226" s="51" t="s">
        <v>614</v>
      </c>
      <c r="AS226" s="51"/>
      <c r="AT226" s="51"/>
      <c r="AU226" s="51"/>
      <c r="AV226" s="51" t="s">
        <v>257</v>
      </c>
      <c r="AW226" s="51"/>
      <c r="AX226" s="58" t="s">
        <v>86</v>
      </c>
      <c r="AY226" s="59"/>
      <c r="AZ226" s="60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72"/>
      <c r="BL226" s="73">
        <f t="shared" si="63"/>
        <v>0</v>
      </c>
      <c r="BM226" s="64">
        <f>+IF(ISERROR(ROUNDDOWN(VLOOKUP(J226,[1]償却率!$B$4:$C$82,2,FALSE)*台帳シート!M226,0)*台帳シート!BL226),0,ROUNDDOWN(VLOOKUP(台帳シート!J226,[1]償却率!$B$4:$C$82,2,FALSE)*台帳シート!M226,0)*台帳シート!BL226)</f>
        <v>0</v>
      </c>
      <c r="BN226" s="65">
        <f t="shared" si="64"/>
        <v>0</v>
      </c>
      <c r="BO226" s="74">
        <f t="shared" si="60"/>
        <v>1357128</v>
      </c>
      <c r="BP226" s="74">
        <f t="shared" si="65"/>
        <v>0</v>
      </c>
      <c r="BQ226" s="65">
        <f t="shared" si="55"/>
        <v>0</v>
      </c>
      <c r="BR226" s="65">
        <f>IF(ISERROR(IF(BP226=0,IF(F226="無形・ソフトウェア",IF(ROUNDDOWN(VLOOKUP(J226,[1]償却率!$B$4:$C$77,2,FALSE)*台帳シート!M226,0)&gt;=台帳シート!BO226,台帳シート!BO226-0,ROUNDDOWN(VLOOKUP(台帳シート!J226,[1]償却率!$B$4:$C$77,2,FALSE)*台帳シート!M226,0)),IF(H226="1：リース",IF(ROUNDDOWN(VLOOKUP(J226,[1]償却率!$B$4:$C$77,2,FALSE)*台帳シート!M226,0)&gt;=台帳シート!BO226,台帳シート!BO226-0,ROUNDDOWN(VLOOKUP(台帳シート!J226,[1]償却率!$B$4:$C$77,2,FALSE)*台帳シート!M226,0)),IF(ROUNDDOWN(VLOOKUP(J226,[1]償却率!$B$4:$C$77,2,FALSE)*台帳シート!M226,0)&gt;=台帳シート!BO226,台帳シート!BO226-1,ROUNDDOWN(VLOOKUP(台帳シート!J226,[1]償却率!$B$4:$C$77,2,FALSE)*台帳シート!M226,0)))),0)),0,(IF(BP226=0,IF(F226="無形・ソフトウェア",IF(ROUNDDOWN(VLOOKUP(J226,[1]償却率!$B$4:$C$77,2,FALSE)*台帳シート!M226,0)&gt;=台帳シート!BO226,台帳シート!BO226-0,ROUNDDOWN(VLOOKUP(台帳シート!J226,[1]償却率!$B$4:$C$77,2,FALSE)*台帳シート!M226,0)),IF(H226="1：リース",IF(ROUNDDOWN(VLOOKUP(J226,[1]償却率!$B$4:$C$77,2,FALSE)*台帳シート!M226,0)&gt;=台帳シート!BO226,台帳シート!BO226-0,ROUNDDOWN(VLOOKUP(台帳シート!J226,[1]償却率!$B$4:$C$77,2,FALSE)*台帳シート!M226,0)),IF(ROUNDDOWN(VLOOKUP(J226,[1]償却率!$B$4:$C$77,2,FALSE)*台帳シート!M226,0)&gt;=台帳シート!BO226,台帳シート!BO226-1,ROUNDDOWN(VLOOKUP(台帳シート!J226,[1]償却率!$B$4:$C$77,2,FALSE)*台帳シート!M226,0)))),0)))</f>
        <v>226640</v>
      </c>
      <c r="BS226" s="66">
        <f t="shared" si="62"/>
        <v>226640</v>
      </c>
      <c r="BT226" s="75">
        <f t="shared" si="61"/>
        <v>1130488</v>
      </c>
      <c r="BU226" s="68"/>
    </row>
    <row r="227" spans="2:73" ht="35.1" customHeight="1" x14ac:dyDescent="0.15">
      <c r="B227" s="108" t="s">
        <v>632</v>
      </c>
      <c r="C227" s="55"/>
      <c r="D227" s="47" t="s">
        <v>203</v>
      </c>
      <c r="E227" s="48" t="s">
        <v>156</v>
      </c>
      <c r="F227" s="49" t="s">
        <v>341</v>
      </c>
      <c r="G227" s="50" t="s">
        <v>633</v>
      </c>
      <c r="H227" s="51" t="s">
        <v>80</v>
      </c>
      <c r="I227" s="50"/>
      <c r="J227" s="49">
        <v>6</v>
      </c>
      <c r="K227" s="52">
        <v>43181</v>
      </c>
      <c r="L227" s="51"/>
      <c r="M227" s="71">
        <v>8067600</v>
      </c>
      <c r="N227" s="77"/>
      <c r="O227" s="104"/>
      <c r="P227" s="55"/>
      <c r="Q227" s="55"/>
      <c r="R227" s="55" t="str">
        <f t="shared" si="48"/>
        <v>-</v>
      </c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1" t="s">
        <v>81</v>
      </c>
      <c r="AI227" s="51"/>
      <c r="AJ227" s="51"/>
      <c r="AK227" s="51"/>
      <c r="AL227" s="51"/>
      <c r="AM227" s="51"/>
      <c r="AN227" s="51"/>
      <c r="AO227" s="51"/>
      <c r="AP227" s="51"/>
      <c r="AQ227" s="57">
        <v>1</v>
      </c>
      <c r="AR227" s="51" t="s">
        <v>614</v>
      </c>
      <c r="AS227" s="51"/>
      <c r="AT227" s="51"/>
      <c r="AU227" s="51"/>
      <c r="AV227" s="51" t="s">
        <v>257</v>
      </c>
      <c r="AW227" s="51"/>
      <c r="AX227" s="58" t="s">
        <v>86</v>
      </c>
      <c r="AY227" s="59"/>
      <c r="AZ227" s="60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72"/>
      <c r="BL227" s="73">
        <f t="shared" si="63"/>
        <v>0</v>
      </c>
      <c r="BM227" s="64">
        <f>+IF(ISERROR(ROUNDDOWN(VLOOKUP(J227,[1]償却率!$B$4:$C$82,2,FALSE)*台帳シート!M227,0)*台帳シート!BL227),0,ROUNDDOWN(VLOOKUP(台帳シート!J227,[1]償却率!$B$4:$C$82,2,FALSE)*台帳シート!M227,0)*台帳シート!BL227)</f>
        <v>0</v>
      </c>
      <c r="BN227" s="65">
        <f t="shared" si="64"/>
        <v>0</v>
      </c>
      <c r="BO227" s="74">
        <f t="shared" si="60"/>
        <v>8067600</v>
      </c>
      <c r="BP227" s="74">
        <f t="shared" si="65"/>
        <v>0</v>
      </c>
      <c r="BQ227" s="65">
        <f t="shared" si="55"/>
        <v>0</v>
      </c>
      <c r="BR227" s="65">
        <f>IF(ISERROR(IF(BP227=0,IF(F227="無形・ソフトウェア",IF(ROUNDDOWN(VLOOKUP(J227,[1]償却率!$B$4:$C$77,2,FALSE)*台帳シート!M227,0)&gt;=台帳シート!BO227,台帳シート!BO227-0,ROUNDDOWN(VLOOKUP(台帳シート!J227,[1]償却率!$B$4:$C$77,2,FALSE)*台帳シート!M227,0)),IF(H227="1：リース",IF(ROUNDDOWN(VLOOKUP(J227,[1]償却率!$B$4:$C$77,2,FALSE)*台帳シート!M227,0)&gt;=台帳シート!BO227,台帳シート!BO227-0,ROUNDDOWN(VLOOKUP(台帳シート!J227,[1]償却率!$B$4:$C$77,2,FALSE)*台帳シート!M227,0)),IF(ROUNDDOWN(VLOOKUP(J227,[1]償却率!$B$4:$C$77,2,FALSE)*台帳シート!M227,0)&gt;=台帳シート!BO227,台帳シート!BO227-1,ROUNDDOWN(VLOOKUP(台帳シート!J227,[1]償却率!$B$4:$C$77,2,FALSE)*台帳シート!M227,0)))),0)),0,(IF(BP227=0,IF(F227="無形・ソフトウェア",IF(ROUNDDOWN(VLOOKUP(J227,[1]償却率!$B$4:$C$77,2,FALSE)*台帳シート!M227,0)&gt;=台帳シート!BO227,台帳シート!BO227-0,ROUNDDOWN(VLOOKUP(台帳シート!J227,[1]償却率!$B$4:$C$77,2,FALSE)*台帳シート!M227,0)),IF(H227="1：リース",IF(ROUNDDOWN(VLOOKUP(J227,[1]償却率!$B$4:$C$77,2,FALSE)*台帳シート!M227,0)&gt;=台帳シート!BO227,台帳シート!BO227-0,ROUNDDOWN(VLOOKUP(台帳シート!J227,[1]償却率!$B$4:$C$77,2,FALSE)*台帳シート!M227,0)),IF(ROUNDDOWN(VLOOKUP(J227,[1]償却率!$B$4:$C$77,2,FALSE)*台帳シート!M227,0)&gt;=台帳シート!BO227,台帳シート!BO227-1,ROUNDDOWN(VLOOKUP(台帳シート!J227,[1]償却率!$B$4:$C$77,2,FALSE)*台帳シート!M227,0)))),0)))</f>
        <v>1347289</v>
      </c>
      <c r="BS227" s="66">
        <f t="shared" si="62"/>
        <v>1347289</v>
      </c>
      <c r="BT227" s="75">
        <f t="shared" si="61"/>
        <v>6720311</v>
      </c>
      <c r="BU227" s="68"/>
    </row>
    <row r="228" spans="2:73" ht="35.1" customHeight="1" x14ac:dyDescent="0.15">
      <c r="B228" s="108" t="s">
        <v>634</v>
      </c>
      <c r="C228" s="55"/>
      <c r="D228" s="47" t="s">
        <v>203</v>
      </c>
      <c r="E228" s="48" t="s">
        <v>105</v>
      </c>
      <c r="F228" s="49" t="s">
        <v>341</v>
      </c>
      <c r="G228" s="50" t="s">
        <v>635</v>
      </c>
      <c r="H228" s="51" t="s">
        <v>80</v>
      </c>
      <c r="I228" s="50"/>
      <c r="J228" s="49">
        <v>6</v>
      </c>
      <c r="K228" s="52">
        <v>42874</v>
      </c>
      <c r="L228" s="51"/>
      <c r="M228" s="71">
        <v>1681560</v>
      </c>
      <c r="N228" s="77"/>
      <c r="O228" s="104"/>
      <c r="P228" s="55"/>
      <c r="Q228" s="55"/>
      <c r="R228" s="55" t="str">
        <f t="shared" si="48"/>
        <v>-</v>
      </c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1" t="s">
        <v>81</v>
      </c>
      <c r="AI228" s="51"/>
      <c r="AJ228" s="51"/>
      <c r="AK228" s="51"/>
      <c r="AL228" s="51"/>
      <c r="AM228" s="51"/>
      <c r="AN228" s="51"/>
      <c r="AO228" s="51"/>
      <c r="AP228" s="51"/>
      <c r="AQ228" s="57">
        <v>1</v>
      </c>
      <c r="AR228" s="51" t="s">
        <v>614</v>
      </c>
      <c r="AS228" s="51"/>
      <c r="AT228" s="51"/>
      <c r="AU228" s="51"/>
      <c r="AV228" s="51" t="s">
        <v>108</v>
      </c>
      <c r="AW228" s="51"/>
      <c r="AX228" s="58" t="s">
        <v>86</v>
      </c>
      <c r="AY228" s="59"/>
      <c r="AZ228" s="60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72"/>
      <c r="BL228" s="73">
        <f t="shared" si="63"/>
        <v>0</v>
      </c>
      <c r="BM228" s="64">
        <f>+IF(ISERROR(ROUNDDOWN(VLOOKUP(J228,[1]償却率!$B$4:$C$82,2,FALSE)*台帳シート!M228,0)*台帳シート!BL228),0,ROUNDDOWN(VLOOKUP(台帳シート!J228,[1]償却率!$B$4:$C$82,2,FALSE)*台帳シート!M228,0)*台帳シート!BL228)</f>
        <v>0</v>
      </c>
      <c r="BN228" s="65">
        <f t="shared" si="64"/>
        <v>0</v>
      </c>
      <c r="BO228" s="74">
        <f t="shared" si="60"/>
        <v>1681560</v>
      </c>
      <c r="BP228" s="74">
        <f t="shared" si="65"/>
        <v>0</v>
      </c>
      <c r="BQ228" s="65">
        <f t="shared" si="55"/>
        <v>0</v>
      </c>
      <c r="BR228" s="65">
        <f>IF(ISERROR(IF(BP228=0,IF(F228="無形・ソフトウェア",IF(ROUNDDOWN(VLOOKUP(J228,[1]償却率!$B$4:$C$77,2,FALSE)*台帳シート!M228,0)&gt;=台帳シート!BO228,台帳シート!BO228-0,ROUNDDOWN(VLOOKUP(台帳シート!J228,[1]償却率!$B$4:$C$77,2,FALSE)*台帳シート!M228,0)),IF(H228="1：リース",IF(ROUNDDOWN(VLOOKUP(J228,[1]償却率!$B$4:$C$77,2,FALSE)*台帳シート!M228,0)&gt;=台帳シート!BO228,台帳シート!BO228-0,ROUNDDOWN(VLOOKUP(台帳シート!J228,[1]償却率!$B$4:$C$77,2,FALSE)*台帳シート!M228,0)),IF(ROUNDDOWN(VLOOKUP(J228,[1]償却率!$B$4:$C$77,2,FALSE)*台帳シート!M228,0)&gt;=台帳シート!BO228,台帳シート!BO228-1,ROUNDDOWN(VLOOKUP(台帳シート!J228,[1]償却率!$B$4:$C$77,2,FALSE)*台帳シート!M228,0)))),0)),0,(IF(BP228=0,IF(F228="無形・ソフトウェア",IF(ROUNDDOWN(VLOOKUP(J228,[1]償却率!$B$4:$C$77,2,FALSE)*台帳シート!M228,0)&gt;=台帳シート!BO228,台帳シート!BO228-0,ROUNDDOWN(VLOOKUP(台帳シート!J228,[1]償却率!$B$4:$C$77,2,FALSE)*台帳シート!M228,0)),IF(H228="1：リース",IF(ROUNDDOWN(VLOOKUP(J228,[1]償却率!$B$4:$C$77,2,FALSE)*台帳シート!M228,0)&gt;=台帳シート!BO228,台帳シート!BO228-0,ROUNDDOWN(VLOOKUP(台帳シート!J228,[1]償却率!$B$4:$C$77,2,FALSE)*台帳シート!M228,0)),IF(ROUNDDOWN(VLOOKUP(J228,[1]償却率!$B$4:$C$77,2,FALSE)*台帳シート!M228,0)&gt;=台帳シート!BO228,台帳シート!BO228-1,ROUNDDOWN(VLOOKUP(台帳シート!J228,[1]償却率!$B$4:$C$77,2,FALSE)*台帳シート!M228,0)))),0)))</f>
        <v>280820</v>
      </c>
      <c r="BS228" s="66">
        <f t="shared" si="62"/>
        <v>280820</v>
      </c>
      <c r="BT228" s="75">
        <f t="shared" si="61"/>
        <v>1400740</v>
      </c>
      <c r="BU228" s="68"/>
    </row>
    <row r="229" spans="2:73" ht="35.1" customHeight="1" x14ac:dyDescent="0.15">
      <c r="B229" s="108" t="s">
        <v>636</v>
      </c>
      <c r="C229" s="55"/>
      <c r="D229" s="47" t="s">
        <v>637</v>
      </c>
      <c r="E229" s="48" t="s">
        <v>77</v>
      </c>
      <c r="F229" s="49" t="s">
        <v>341</v>
      </c>
      <c r="G229" s="50" t="s">
        <v>638</v>
      </c>
      <c r="H229" s="51" t="s">
        <v>80</v>
      </c>
      <c r="I229" s="50"/>
      <c r="J229" s="49">
        <v>17</v>
      </c>
      <c r="K229" s="52">
        <v>43280</v>
      </c>
      <c r="L229" s="51"/>
      <c r="M229" s="71">
        <v>9491339</v>
      </c>
      <c r="N229" s="77"/>
      <c r="O229" s="104">
        <v>43280</v>
      </c>
      <c r="P229" s="55"/>
      <c r="Q229" s="55"/>
      <c r="R229" s="55">
        <f>IF(BP229&gt;0,BP229,"-")</f>
        <v>9491339</v>
      </c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1" t="s">
        <v>81</v>
      </c>
      <c r="AI229" s="51"/>
      <c r="AJ229" s="51"/>
      <c r="AK229" s="51"/>
      <c r="AL229" s="51"/>
      <c r="AM229" s="51"/>
      <c r="AN229" s="51"/>
      <c r="AO229" s="51"/>
      <c r="AP229" s="51"/>
      <c r="AQ229" s="57">
        <v>1</v>
      </c>
      <c r="AR229" s="51" t="s">
        <v>614</v>
      </c>
      <c r="AS229" s="51"/>
      <c r="AT229" s="51"/>
      <c r="AU229" s="51"/>
      <c r="AV229" s="51" t="s">
        <v>100</v>
      </c>
      <c r="AW229" s="51"/>
      <c r="AX229" s="58" t="s">
        <v>86</v>
      </c>
      <c r="AY229" s="59"/>
      <c r="AZ229" s="60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72"/>
      <c r="BL229" s="73">
        <f>+IF($BM$2&lt;K229,0,DATEDIF(K229,$BM$2,"Y"))</f>
        <v>0</v>
      </c>
      <c r="BM229" s="64">
        <f>+IF(ISERROR(ROUNDDOWN(VLOOKUP(J229,[1]償却率!$B$4:$C$82,2,FALSE)*台帳シート!M229,0)*台帳シート!BL229),0,ROUNDDOWN(VLOOKUP(台帳シート!J229,[1]償却率!$B$4:$C$82,2,FALSE)*台帳シート!M229,0)*台帳シート!BL229)</f>
        <v>0</v>
      </c>
      <c r="BN229" s="65">
        <f>IF(BM229=0,0,IF(F229="無形・ソフトウェア",IF(M229-BM229&gt;0,BM229,M229-0),IF(H229="1：リース",IF(M229-BM229&gt;0,BM229,M229-0),IF(M229-BM229&gt;1,BM229,M229-1))))</f>
        <v>0</v>
      </c>
      <c r="BO229" s="74">
        <f>+IF(BP229&lt;=0,M229-BN229,0)</f>
        <v>0</v>
      </c>
      <c r="BP229" s="74">
        <f>+IF($BM$2&lt;K229,M229,IF(O229&lt;&gt;"",-(M229-BN229),0))</f>
        <v>9491339</v>
      </c>
      <c r="BQ229" s="65">
        <f>IF(BP229&lt;0,-BN229+BP229,0)</f>
        <v>0</v>
      </c>
      <c r="BR229" s="65">
        <f>IF(ISERROR(IF(BP229=0,IF(F229="無形・ソフトウェア",IF(ROUNDDOWN(VLOOKUP(J229,[1]償却率!$B$4:$C$77,2,FALSE)*台帳シート!M229,0)&gt;=台帳シート!BO229,台帳シート!BO229-0,ROUNDDOWN(VLOOKUP(台帳シート!J229,[1]償却率!$B$4:$C$77,2,FALSE)*台帳シート!M229,0)),IF(H229="1：リース",IF(ROUNDDOWN(VLOOKUP(J229,[1]償却率!$B$4:$C$77,2,FALSE)*台帳シート!M229,0)&gt;=台帳シート!BO229,台帳シート!BO229-0,ROUNDDOWN(VLOOKUP(台帳シート!J229,[1]償却率!$B$4:$C$77,2,FALSE)*台帳シート!M229,0)),IF(ROUNDDOWN(VLOOKUP(J229,[1]償却率!$B$4:$C$77,2,FALSE)*台帳シート!M229,0)&gt;=台帳シート!BO229,台帳シート!BO229-1,ROUNDDOWN(VLOOKUP(台帳シート!J229,[1]償却率!$B$4:$C$77,2,FALSE)*台帳シート!M229,0)))),0)),0,(IF(BP229=0,IF(F229="無形・ソフトウェア",IF(ROUNDDOWN(VLOOKUP(J229,[1]償却率!$B$4:$C$77,2,FALSE)*台帳シート!M229,0)&gt;=台帳シート!BO229,台帳シート!BO229-0,ROUNDDOWN(VLOOKUP(台帳シート!J229,[1]償却率!$B$4:$C$77,2,FALSE)*台帳シート!M229,0)),IF(H229="1：リース",IF(ROUNDDOWN(VLOOKUP(J229,[1]償却率!$B$4:$C$77,2,FALSE)*台帳シート!M229,0)&gt;=台帳シート!BO229,台帳シート!BO229-0,ROUNDDOWN(VLOOKUP(台帳シート!J229,[1]償却率!$B$4:$C$77,2,FALSE)*台帳シート!M229,0)),IF(ROUNDDOWN(VLOOKUP(J229,[1]償却率!$B$4:$C$77,2,FALSE)*台帳シート!M229,0)&gt;=台帳シート!BO229,台帳シート!BO229-1,ROUNDDOWN(VLOOKUP(台帳シート!J229,[1]償却率!$B$4:$C$77,2,FALSE)*台帳シート!M229,0)))),0)))</f>
        <v>0</v>
      </c>
      <c r="BS229" s="66">
        <f>BN229+BQ229+BR229</f>
        <v>0</v>
      </c>
      <c r="BT229" s="75">
        <f>+BO229+BP229-BR229</f>
        <v>9491339</v>
      </c>
      <c r="BU229" s="68"/>
    </row>
    <row r="230" spans="2:73" ht="35.1" customHeight="1" x14ac:dyDescent="0.15">
      <c r="B230" s="108" t="s">
        <v>639</v>
      </c>
      <c r="C230" s="55"/>
      <c r="D230" s="47" t="s">
        <v>340</v>
      </c>
      <c r="E230" s="48" t="s">
        <v>105</v>
      </c>
      <c r="F230" s="49" t="s">
        <v>341</v>
      </c>
      <c r="G230" s="50" t="s">
        <v>640</v>
      </c>
      <c r="H230" s="51" t="s">
        <v>80</v>
      </c>
      <c r="I230" s="50"/>
      <c r="J230" s="49">
        <v>5</v>
      </c>
      <c r="K230" s="52">
        <v>43305</v>
      </c>
      <c r="L230" s="51"/>
      <c r="M230" s="71">
        <v>11707200</v>
      </c>
      <c r="N230" s="77"/>
      <c r="O230" s="104">
        <v>43305</v>
      </c>
      <c r="P230" s="55"/>
      <c r="Q230" s="55"/>
      <c r="R230" s="55">
        <f t="shared" si="48"/>
        <v>11707200</v>
      </c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1" t="s">
        <v>81</v>
      </c>
      <c r="AI230" s="51"/>
      <c r="AJ230" s="51"/>
      <c r="AK230" s="51"/>
      <c r="AL230" s="51"/>
      <c r="AM230" s="51"/>
      <c r="AN230" s="51"/>
      <c r="AO230" s="51"/>
      <c r="AP230" s="51"/>
      <c r="AQ230" s="57">
        <v>1</v>
      </c>
      <c r="AR230" s="51" t="s">
        <v>614</v>
      </c>
      <c r="AS230" s="51"/>
      <c r="AT230" s="51"/>
      <c r="AU230" s="51"/>
      <c r="AV230" s="51" t="s">
        <v>108</v>
      </c>
      <c r="AW230" s="51"/>
      <c r="AX230" s="58" t="s">
        <v>86</v>
      </c>
      <c r="AY230" s="59"/>
      <c r="AZ230" s="60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72"/>
      <c r="BL230" s="73">
        <f t="shared" si="63"/>
        <v>0</v>
      </c>
      <c r="BM230" s="64">
        <f>+IF(ISERROR(ROUNDDOWN(VLOOKUP(J230,[1]償却率!$B$4:$C$82,2,FALSE)*台帳シート!M230,0)*台帳シート!BL230),0,ROUNDDOWN(VLOOKUP(台帳シート!J230,[1]償却率!$B$4:$C$82,2,FALSE)*台帳シート!M230,0)*台帳シート!BL230)</f>
        <v>0</v>
      </c>
      <c r="BN230" s="65">
        <f t="shared" si="64"/>
        <v>0</v>
      </c>
      <c r="BO230" s="74">
        <f t="shared" si="60"/>
        <v>0</v>
      </c>
      <c r="BP230" s="74">
        <f t="shared" si="65"/>
        <v>11707200</v>
      </c>
      <c r="BQ230" s="65">
        <f t="shared" si="55"/>
        <v>0</v>
      </c>
      <c r="BR230" s="65">
        <f>IF(ISERROR(IF(BP230=0,IF(F230="無形・ソフトウェア",IF(ROUNDDOWN(VLOOKUP(J230,[1]償却率!$B$4:$C$77,2,FALSE)*台帳シート!M230,0)&gt;=台帳シート!BO230,台帳シート!BO230-0,ROUNDDOWN(VLOOKUP(台帳シート!J230,[1]償却率!$B$4:$C$77,2,FALSE)*台帳シート!M230,0)),IF(H230="1：リース",IF(ROUNDDOWN(VLOOKUP(J230,[1]償却率!$B$4:$C$77,2,FALSE)*台帳シート!M230,0)&gt;=台帳シート!BO230,台帳シート!BO230-0,ROUNDDOWN(VLOOKUP(台帳シート!J230,[1]償却率!$B$4:$C$77,2,FALSE)*台帳シート!M230,0)),IF(ROUNDDOWN(VLOOKUP(J230,[1]償却率!$B$4:$C$77,2,FALSE)*台帳シート!M230,0)&gt;=台帳シート!BO230,台帳シート!BO230-1,ROUNDDOWN(VLOOKUP(台帳シート!J230,[1]償却率!$B$4:$C$77,2,FALSE)*台帳シート!M230,0)))),0)),0,(IF(BP230=0,IF(F230="無形・ソフトウェア",IF(ROUNDDOWN(VLOOKUP(J230,[1]償却率!$B$4:$C$77,2,FALSE)*台帳シート!M230,0)&gt;=台帳シート!BO230,台帳シート!BO230-0,ROUNDDOWN(VLOOKUP(台帳シート!J230,[1]償却率!$B$4:$C$77,2,FALSE)*台帳シート!M230,0)),IF(H230="1：リース",IF(ROUNDDOWN(VLOOKUP(J230,[1]償却率!$B$4:$C$77,2,FALSE)*台帳シート!M230,0)&gt;=台帳シート!BO230,台帳シート!BO230-0,ROUNDDOWN(VLOOKUP(台帳シート!J230,[1]償却率!$B$4:$C$77,2,FALSE)*台帳シート!M230,0)),IF(ROUNDDOWN(VLOOKUP(J230,[1]償却率!$B$4:$C$77,2,FALSE)*台帳シート!M230,0)&gt;=台帳シート!BO230,台帳シート!BO230-1,ROUNDDOWN(VLOOKUP(台帳シート!J230,[1]償却率!$B$4:$C$77,2,FALSE)*台帳シート!M230,0)))),0)))</f>
        <v>0</v>
      </c>
      <c r="BS230" s="66">
        <f t="shared" si="62"/>
        <v>0</v>
      </c>
      <c r="BT230" s="75">
        <f t="shared" si="61"/>
        <v>11707200</v>
      </c>
      <c r="BU230" s="68"/>
    </row>
    <row r="231" spans="2:73" ht="35.1" customHeight="1" x14ac:dyDescent="0.15">
      <c r="B231" s="108" t="s">
        <v>641</v>
      </c>
      <c r="C231" s="55"/>
      <c r="D231" s="47" t="s">
        <v>642</v>
      </c>
      <c r="E231" s="48" t="s">
        <v>589</v>
      </c>
      <c r="F231" s="49" t="s">
        <v>341</v>
      </c>
      <c r="G231" s="50" t="s">
        <v>643</v>
      </c>
      <c r="H231" s="51" t="s">
        <v>80</v>
      </c>
      <c r="I231" s="50"/>
      <c r="J231" s="49">
        <v>17</v>
      </c>
      <c r="K231" s="52">
        <v>43305</v>
      </c>
      <c r="L231" s="51"/>
      <c r="M231" s="71">
        <v>1209600</v>
      </c>
      <c r="N231" s="77"/>
      <c r="O231" s="104">
        <v>43305</v>
      </c>
      <c r="P231" s="55"/>
      <c r="Q231" s="55"/>
      <c r="R231" s="55">
        <f t="shared" si="48"/>
        <v>1209600</v>
      </c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1" t="s">
        <v>81</v>
      </c>
      <c r="AI231" s="51"/>
      <c r="AJ231" s="51"/>
      <c r="AK231" s="51"/>
      <c r="AL231" s="51"/>
      <c r="AM231" s="51"/>
      <c r="AN231" s="51"/>
      <c r="AO231" s="51"/>
      <c r="AP231" s="51"/>
      <c r="AQ231" s="57">
        <v>1</v>
      </c>
      <c r="AR231" s="51" t="s">
        <v>614</v>
      </c>
      <c r="AS231" s="51"/>
      <c r="AT231" s="51"/>
      <c r="AU231" s="51"/>
      <c r="AV231" s="51" t="s">
        <v>85</v>
      </c>
      <c r="AW231" s="51"/>
      <c r="AX231" s="58" t="s">
        <v>86</v>
      </c>
      <c r="AY231" s="59"/>
      <c r="AZ231" s="60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72"/>
      <c r="BL231" s="73">
        <f t="shared" si="63"/>
        <v>0</v>
      </c>
      <c r="BM231" s="64">
        <f>+IF(ISERROR(ROUNDDOWN(VLOOKUP(J231,[1]償却率!$B$4:$C$82,2,FALSE)*台帳シート!M231,0)*台帳シート!BL231),0,ROUNDDOWN(VLOOKUP(台帳シート!J231,[1]償却率!$B$4:$C$82,2,FALSE)*台帳シート!M231,0)*台帳シート!BL231)</f>
        <v>0</v>
      </c>
      <c r="BN231" s="65">
        <f t="shared" si="64"/>
        <v>0</v>
      </c>
      <c r="BO231" s="74">
        <f t="shared" si="60"/>
        <v>0</v>
      </c>
      <c r="BP231" s="74">
        <f t="shared" si="65"/>
        <v>1209600</v>
      </c>
      <c r="BQ231" s="65">
        <f t="shared" si="55"/>
        <v>0</v>
      </c>
      <c r="BR231" s="65">
        <f>IF(ISERROR(IF(BP231=0,IF(F231="無形・ソフトウェア",IF(ROUNDDOWN(VLOOKUP(J231,[1]償却率!$B$4:$C$77,2,FALSE)*台帳シート!M231,0)&gt;=台帳シート!BO231,台帳シート!BO231-0,ROUNDDOWN(VLOOKUP(台帳シート!J231,[1]償却率!$B$4:$C$77,2,FALSE)*台帳シート!M231,0)),IF(H231="1：リース",IF(ROUNDDOWN(VLOOKUP(J231,[1]償却率!$B$4:$C$77,2,FALSE)*台帳シート!M231,0)&gt;=台帳シート!BO231,台帳シート!BO231-0,ROUNDDOWN(VLOOKUP(台帳シート!J231,[1]償却率!$B$4:$C$77,2,FALSE)*台帳シート!M231,0)),IF(ROUNDDOWN(VLOOKUP(J231,[1]償却率!$B$4:$C$77,2,FALSE)*台帳シート!M231,0)&gt;=台帳シート!BO231,台帳シート!BO231-1,ROUNDDOWN(VLOOKUP(台帳シート!J231,[1]償却率!$B$4:$C$77,2,FALSE)*台帳シート!M231,0)))),0)),0,(IF(BP231=0,IF(F231="無形・ソフトウェア",IF(ROUNDDOWN(VLOOKUP(J231,[1]償却率!$B$4:$C$77,2,FALSE)*台帳シート!M231,0)&gt;=台帳シート!BO231,台帳シート!BO231-0,ROUNDDOWN(VLOOKUP(台帳シート!J231,[1]償却率!$B$4:$C$77,2,FALSE)*台帳シート!M231,0)),IF(H231="1：リース",IF(ROUNDDOWN(VLOOKUP(J231,[1]償却率!$B$4:$C$77,2,FALSE)*台帳シート!M231,0)&gt;=台帳シート!BO231,台帳シート!BO231-0,ROUNDDOWN(VLOOKUP(台帳シート!J231,[1]償却率!$B$4:$C$77,2,FALSE)*台帳シート!M231,0)),IF(ROUNDDOWN(VLOOKUP(J231,[1]償却率!$B$4:$C$77,2,FALSE)*台帳シート!M231,0)&gt;=台帳シート!BO231,台帳シート!BO231-1,ROUNDDOWN(VLOOKUP(台帳シート!J231,[1]償却率!$B$4:$C$77,2,FALSE)*台帳シート!M231,0)))),0)))</f>
        <v>0</v>
      </c>
      <c r="BS231" s="66">
        <f t="shared" si="62"/>
        <v>0</v>
      </c>
      <c r="BT231" s="75">
        <f t="shared" si="61"/>
        <v>1209600</v>
      </c>
      <c r="BU231" s="68"/>
    </row>
    <row r="232" spans="2:73" ht="35.1" customHeight="1" x14ac:dyDescent="0.15">
      <c r="B232" s="108" t="s">
        <v>644</v>
      </c>
      <c r="C232" s="55"/>
      <c r="D232" s="47" t="s">
        <v>411</v>
      </c>
      <c r="E232" s="48" t="s">
        <v>589</v>
      </c>
      <c r="F232" s="49" t="s">
        <v>341</v>
      </c>
      <c r="G232" s="50" t="s">
        <v>645</v>
      </c>
      <c r="H232" s="51" t="s">
        <v>80</v>
      </c>
      <c r="I232" s="50"/>
      <c r="J232" s="49">
        <v>5</v>
      </c>
      <c r="K232" s="52">
        <v>43390</v>
      </c>
      <c r="L232" s="51"/>
      <c r="M232" s="71">
        <v>25884555</v>
      </c>
      <c r="N232" s="77"/>
      <c r="O232" s="104">
        <v>43390</v>
      </c>
      <c r="P232" s="55"/>
      <c r="Q232" s="55"/>
      <c r="R232" s="55">
        <f t="shared" si="48"/>
        <v>25884555</v>
      </c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1" t="s">
        <v>81</v>
      </c>
      <c r="AI232" s="51"/>
      <c r="AJ232" s="51"/>
      <c r="AK232" s="51"/>
      <c r="AL232" s="51"/>
      <c r="AM232" s="51"/>
      <c r="AN232" s="51"/>
      <c r="AO232" s="51"/>
      <c r="AP232" s="51"/>
      <c r="AQ232" s="57">
        <v>1</v>
      </c>
      <c r="AR232" s="51" t="s">
        <v>614</v>
      </c>
      <c r="AS232" s="51"/>
      <c r="AT232" s="51"/>
      <c r="AU232" s="51"/>
      <c r="AV232" s="51" t="s">
        <v>100</v>
      </c>
      <c r="AW232" s="51"/>
      <c r="AX232" s="58" t="s">
        <v>86</v>
      </c>
      <c r="AY232" s="59"/>
      <c r="AZ232" s="60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72"/>
      <c r="BL232" s="73">
        <f t="shared" si="63"/>
        <v>0</v>
      </c>
      <c r="BM232" s="64">
        <f>+IF(ISERROR(ROUNDDOWN(VLOOKUP(J232,[1]償却率!$B$4:$C$82,2,FALSE)*台帳シート!M232,0)*台帳シート!BL232),0,ROUNDDOWN(VLOOKUP(台帳シート!J232,[1]償却率!$B$4:$C$82,2,FALSE)*台帳シート!M232,0)*台帳シート!BL232)</f>
        <v>0</v>
      </c>
      <c r="BN232" s="65">
        <f t="shared" si="64"/>
        <v>0</v>
      </c>
      <c r="BO232" s="74">
        <f t="shared" si="60"/>
        <v>0</v>
      </c>
      <c r="BP232" s="74">
        <f t="shared" si="65"/>
        <v>25884555</v>
      </c>
      <c r="BQ232" s="65">
        <f t="shared" si="55"/>
        <v>0</v>
      </c>
      <c r="BR232" s="65">
        <f>IF(ISERROR(IF(BP232=0,IF(F232="無形・ソフトウェア",IF(ROUNDDOWN(VLOOKUP(J232,[1]償却率!$B$4:$C$77,2,FALSE)*台帳シート!M232,0)&gt;=台帳シート!BO232,台帳シート!BO232-0,ROUNDDOWN(VLOOKUP(台帳シート!J232,[1]償却率!$B$4:$C$77,2,FALSE)*台帳シート!M232,0)),IF(H232="1：リース",IF(ROUNDDOWN(VLOOKUP(J232,[1]償却率!$B$4:$C$77,2,FALSE)*台帳シート!M232,0)&gt;=台帳シート!BO232,台帳シート!BO232-0,ROUNDDOWN(VLOOKUP(台帳シート!J232,[1]償却率!$B$4:$C$77,2,FALSE)*台帳シート!M232,0)),IF(ROUNDDOWN(VLOOKUP(J232,[1]償却率!$B$4:$C$77,2,FALSE)*台帳シート!M232,0)&gt;=台帳シート!BO232,台帳シート!BO232-1,ROUNDDOWN(VLOOKUP(台帳シート!J232,[1]償却率!$B$4:$C$77,2,FALSE)*台帳シート!M232,0)))),0)),0,(IF(BP232=0,IF(F232="無形・ソフトウェア",IF(ROUNDDOWN(VLOOKUP(J232,[1]償却率!$B$4:$C$77,2,FALSE)*台帳シート!M232,0)&gt;=台帳シート!BO232,台帳シート!BO232-0,ROUNDDOWN(VLOOKUP(台帳シート!J232,[1]償却率!$B$4:$C$77,2,FALSE)*台帳シート!M232,0)),IF(H232="1：リース",IF(ROUNDDOWN(VLOOKUP(J232,[1]償却率!$B$4:$C$77,2,FALSE)*台帳シート!M232,0)&gt;=台帳シート!BO232,台帳シート!BO232-0,ROUNDDOWN(VLOOKUP(台帳シート!J232,[1]償却率!$B$4:$C$77,2,FALSE)*台帳シート!M232,0)),IF(ROUNDDOWN(VLOOKUP(J232,[1]償却率!$B$4:$C$77,2,FALSE)*台帳シート!M232,0)&gt;=台帳シート!BO232,台帳シート!BO232-1,ROUNDDOWN(VLOOKUP(台帳シート!J232,[1]償却率!$B$4:$C$77,2,FALSE)*台帳シート!M232,0)))),0)))</f>
        <v>0</v>
      </c>
      <c r="BS232" s="66">
        <f t="shared" si="62"/>
        <v>0</v>
      </c>
      <c r="BT232" s="75">
        <f t="shared" si="61"/>
        <v>25884555</v>
      </c>
      <c r="BU232" s="68"/>
    </row>
    <row r="233" spans="2:73" ht="35.1" customHeight="1" x14ac:dyDescent="0.15">
      <c r="B233" s="108" t="s">
        <v>646</v>
      </c>
      <c r="C233" s="55"/>
      <c r="D233" s="47" t="s">
        <v>411</v>
      </c>
      <c r="E233" s="48" t="s">
        <v>589</v>
      </c>
      <c r="F233" s="49" t="s">
        <v>341</v>
      </c>
      <c r="G233" s="50" t="s">
        <v>647</v>
      </c>
      <c r="H233" s="51" t="s">
        <v>80</v>
      </c>
      <c r="I233" s="50"/>
      <c r="J233" s="49">
        <v>6</v>
      </c>
      <c r="K233" s="52">
        <v>43390</v>
      </c>
      <c r="L233" s="51"/>
      <c r="M233" s="71">
        <v>2994105</v>
      </c>
      <c r="N233" s="77"/>
      <c r="O233" s="104">
        <v>43390</v>
      </c>
      <c r="P233" s="55"/>
      <c r="Q233" s="55"/>
      <c r="R233" s="55">
        <f t="shared" si="48"/>
        <v>2994105</v>
      </c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1" t="s">
        <v>81</v>
      </c>
      <c r="AI233" s="51"/>
      <c r="AJ233" s="51"/>
      <c r="AK233" s="51"/>
      <c r="AL233" s="51"/>
      <c r="AM233" s="51"/>
      <c r="AN233" s="51"/>
      <c r="AO233" s="51"/>
      <c r="AP233" s="51"/>
      <c r="AQ233" s="57">
        <v>1</v>
      </c>
      <c r="AR233" s="51" t="s">
        <v>614</v>
      </c>
      <c r="AS233" s="51"/>
      <c r="AT233" s="51"/>
      <c r="AU233" s="51"/>
      <c r="AV233" s="51" t="s">
        <v>100</v>
      </c>
      <c r="AW233" s="51"/>
      <c r="AX233" s="58" t="s">
        <v>86</v>
      </c>
      <c r="AY233" s="59"/>
      <c r="AZ233" s="60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72"/>
      <c r="BL233" s="73">
        <f t="shared" si="63"/>
        <v>0</v>
      </c>
      <c r="BM233" s="64">
        <f>+IF(ISERROR(ROUNDDOWN(VLOOKUP(J233,[1]償却率!$B$4:$C$82,2,FALSE)*台帳シート!M233,0)*台帳シート!BL233),0,ROUNDDOWN(VLOOKUP(台帳シート!J233,[1]償却率!$B$4:$C$82,2,FALSE)*台帳シート!M233,0)*台帳シート!BL233)</f>
        <v>0</v>
      </c>
      <c r="BN233" s="65">
        <f t="shared" si="64"/>
        <v>0</v>
      </c>
      <c r="BO233" s="74">
        <f t="shared" si="60"/>
        <v>0</v>
      </c>
      <c r="BP233" s="74">
        <f t="shared" si="65"/>
        <v>2994105</v>
      </c>
      <c r="BQ233" s="65">
        <f t="shared" ref="BQ233:BQ256" si="66">IF(BP233&lt;0,-BN233+BP233,0)</f>
        <v>0</v>
      </c>
      <c r="BR233" s="65">
        <f>IF(ISERROR(IF(BP233=0,IF(F233="無形・ソフトウェア",IF(ROUNDDOWN(VLOOKUP(J233,[1]償却率!$B$4:$C$77,2,FALSE)*台帳シート!M233,0)&gt;=台帳シート!BO233,台帳シート!BO233-0,ROUNDDOWN(VLOOKUP(台帳シート!J233,[1]償却率!$B$4:$C$77,2,FALSE)*台帳シート!M233,0)),IF(H233="1：リース",IF(ROUNDDOWN(VLOOKUP(J233,[1]償却率!$B$4:$C$77,2,FALSE)*台帳シート!M233,0)&gt;=台帳シート!BO233,台帳シート!BO233-0,ROUNDDOWN(VLOOKUP(台帳シート!J233,[1]償却率!$B$4:$C$77,2,FALSE)*台帳シート!M233,0)),IF(ROUNDDOWN(VLOOKUP(J233,[1]償却率!$B$4:$C$77,2,FALSE)*台帳シート!M233,0)&gt;=台帳シート!BO233,台帳シート!BO233-1,ROUNDDOWN(VLOOKUP(台帳シート!J233,[1]償却率!$B$4:$C$77,2,FALSE)*台帳シート!M233,0)))),0)),0,(IF(BP233=0,IF(F233="無形・ソフトウェア",IF(ROUNDDOWN(VLOOKUP(J233,[1]償却率!$B$4:$C$77,2,FALSE)*台帳シート!M233,0)&gt;=台帳シート!BO233,台帳シート!BO233-0,ROUNDDOWN(VLOOKUP(台帳シート!J233,[1]償却率!$B$4:$C$77,2,FALSE)*台帳シート!M233,0)),IF(H233="1：リース",IF(ROUNDDOWN(VLOOKUP(J233,[1]償却率!$B$4:$C$77,2,FALSE)*台帳シート!M233,0)&gt;=台帳シート!BO233,台帳シート!BO233-0,ROUNDDOWN(VLOOKUP(台帳シート!J233,[1]償却率!$B$4:$C$77,2,FALSE)*台帳シート!M233,0)),IF(ROUNDDOWN(VLOOKUP(J233,[1]償却率!$B$4:$C$77,2,FALSE)*台帳シート!M233,0)&gt;=台帳シート!BO233,台帳シート!BO233-1,ROUNDDOWN(VLOOKUP(台帳シート!J233,[1]償却率!$B$4:$C$77,2,FALSE)*台帳シート!M233,0)))),0)))</f>
        <v>0</v>
      </c>
      <c r="BS233" s="66">
        <f t="shared" si="62"/>
        <v>0</v>
      </c>
      <c r="BT233" s="75">
        <f t="shared" si="61"/>
        <v>2994105</v>
      </c>
      <c r="BU233" s="68"/>
    </row>
    <row r="234" spans="2:73" ht="35.1" customHeight="1" x14ac:dyDescent="0.15">
      <c r="B234" s="108" t="s">
        <v>648</v>
      </c>
      <c r="C234" s="55"/>
      <c r="D234" s="47" t="s">
        <v>411</v>
      </c>
      <c r="E234" s="48" t="s">
        <v>589</v>
      </c>
      <c r="F234" s="49" t="s">
        <v>341</v>
      </c>
      <c r="G234" s="50" t="s">
        <v>649</v>
      </c>
      <c r="H234" s="51" t="s">
        <v>80</v>
      </c>
      <c r="I234" s="50"/>
      <c r="J234" s="49">
        <v>4</v>
      </c>
      <c r="K234" s="52">
        <v>43390</v>
      </c>
      <c r="L234" s="51"/>
      <c r="M234" s="71">
        <v>799740</v>
      </c>
      <c r="N234" s="77"/>
      <c r="O234" s="104">
        <v>43390</v>
      </c>
      <c r="P234" s="55"/>
      <c r="Q234" s="55"/>
      <c r="R234" s="55">
        <f t="shared" si="48"/>
        <v>799740</v>
      </c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1" t="s">
        <v>81</v>
      </c>
      <c r="AI234" s="51"/>
      <c r="AJ234" s="51"/>
      <c r="AK234" s="51"/>
      <c r="AL234" s="51"/>
      <c r="AM234" s="51"/>
      <c r="AN234" s="51"/>
      <c r="AO234" s="51"/>
      <c r="AP234" s="51"/>
      <c r="AQ234" s="57">
        <v>1</v>
      </c>
      <c r="AR234" s="51" t="s">
        <v>614</v>
      </c>
      <c r="AS234" s="51"/>
      <c r="AT234" s="51"/>
      <c r="AU234" s="51"/>
      <c r="AV234" s="51" t="s">
        <v>100</v>
      </c>
      <c r="AW234" s="51"/>
      <c r="AX234" s="58" t="s">
        <v>86</v>
      </c>
      <c r="AY234" s="59"/>
      <c r="AZ234" s="60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72"/>
      <c r="BL234" s="73">
        <f t="shared" si="63"/>
        <v>0</v>
      </c>
      <c r="BM234" s="64">
        <f>+IF(ISERROR(ROUNDDOWN(VLOOKUP(J234,[1]償却率!$B$4:$C$82,2,FALSE)*台帳シート!M234,0)*台帳シート!BL234),0,ROUNDDOWN(VLOOKUP(台帳シート!J234,[1]償却率!$B$4:$C$82,2,FALSE)*台帳シート!M234,0)*台帳シート!BL234)</f>
        <v>0</v>
      </c>
      <c r="BN234" s="65">
        <f t="shared" si="64"/>
        <v>0</v>
      </c>
      <c r="BO234" s="74">
        <f t="shared" si="60"/>
        <v>0</v>
      </c>
      <c r="BP234" s="74">
        <f t="shared" si="65"/>
        <v>799740</v>
      </c>
      <c r="BQ234" s="65">
        <f t="shared" si="66"/>
        <v>0</v>
      </c>
      <c r="BR234" s="65">
        <f>IF(ISERROR(IF(BP234=0,IF(F234="無形・ソフトウェア",IF(ROUNDDOWN(VLOOKUP(J234,[1]償却率!$B$4:$C$77,2,FALSE)*台帳シート!M234,0)&gt;=台帳シート!BO234,台帳シート!BO234-0,ROUNDDOWN(VLOOKUP(台帳シート!J234,[1]償却率!$B$4:$C$77,2,FALSE)*台帳シート!M234,0)),IF(H234="1：リース",IF(ROUNDDOWN(VLOOKUP(J234,[1]償却率!$B$4:$C$77,2,FALSE)*台帳シート!M234,0)&gt;=台帳シート!BO234,台帳シート!BO234-0,ROUNDDOWN(VLOOKUP(台帳シート!J234,[1]償却率!$B$4:$C$77,2,FALSE)*台帳シート!M234,0)),IF(ROUNDDOWN(VLOOKUP(J234,[1]償却率!$B$4:$C$77,2,FALSE)*台帳シート!M234,0)&gt;=台帳シート!BO234,台帳シート!BO234-1,ROUNDDOWN(VLOOKUP(台帳シート!J234,[1]償却率!$B$4:$C$77,2,FALSE)*台帳シート!M234,0)))),0)),0,(IF(BP234=0,IF(F234="無形・ソフトウェア",IF(ROUNDDOWN(VLOOKUP(J234,[1]償却率!$B$4:$C$77,2,FALSE)*台帳シート!M234,0)&gt;=台帳シート!BO234,台帳シート!BO234-0,ROUNDDOWN(VLOOKUP(台帳シート!J234,[1]償却率!$B$4:$C$77,2,FALSE)*台帳シート!M234,0)),IF(H234="1：リース",IF(ROUNDDOWN(VLOOKUP(J234,[1]償却率!$B$4:$C$77,2,FALSE)*台帳シート!M234,0)&gt;=台帳シート!BO234,台帳シート!BO234-0,ROUNDDOWN(VLOOKUP(台帳シート!J234,[1]償却率!$B$4:$C$77,2,FALSE)*台帳シート!M234,0)),IF(ROUNDDOWN(VLOOKUP(J234,[1]償却率!$B$4:$C$77,2,FALSE)*台帳シート!M234,0)&gt;=台帳シート!BO234,台帳シート!BO234-1,ROUNDDOWN(VLOOKUP(台帳シート!J234,[1]償却率!$B$4:$C$77,2,FALSE)*台帳シート!M234,0)))),0)))</f>
        <v>0</v>
      </c>
      <c r="BS234" s="66">
        <f t="shared" si="62"/>
        <v>0</v>
      </c>
      <c r="BT234" s="75">
        <f t="shared" si="61"/>
        <v>799740</v>
      </c>
      <c r="BU234" s="68"/>
    </row>
    <row r="235" spans="2:73" ht="35.1" customHeight="1" x14ac:dyDescent="0.15">
      <c r="B235" s="108" t="s">
        <v>650</v>
      </c>
      <c r="C235" s="55"/>
      <c r="D235" s="47" t="s">
        <v>407</v>
      </c>
      <c r="E235" s="48" t="s">
        <v>589</v>
      </c>
      <c r="F235" s="49" t="s">
        <v>341</v>
      </c>
      <c r="G235" s="50" t="s">
        <v>651</v>
      </c>
      <c r="H235" s="51" t="s">
        <v>80</v>
      </c>
      <c r="I235" s="50"/>
      <c r="J235" s="49">
        <v>5</v>
      </c>
      <c r="K235" s="52">
        <v>43390</v>
      </c>
      <c r="L235" s="51"/>
      <c r="M235" s="71">
        <v>25884555</v>
      </c>
      <c r="N235" s="77"/>
      <c r="O235" s="104">
        <v>43390</v>
      </c>
      <c r="P235" s="55"/>
      <c r="Q235" s="55"/>
      <c r="R235" s="55">
        <f t="shared" si="48"/>
        <v>25884555</v>
      </c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1" t="s">
        <v>81</v>
      </c>
      <c r="AI235" s="51"/>
      <c r="AJ235" s="51"/>
      <c r="AK235" s="51"/>
      <c r="AL235" s="51"/>
      <c r="AM235" s="51"/>
      <c r="AN235" s="51"/>
      <c r="AO235" s="51"/>
      <c r="AP235" s="51"/>
      <c r="AQ235" s="57">
        <v>1</v>
      </c>
      <c r="AR235" s="51" t="s">
        <v>614</v>
      </c>
      <c r="AS235" s="51"/>
      <c r="AT235" s="51"/>
      <c r="AU235" s="51"/>
      <c r="AV235" s="51" t="s">
        <v>100</v>
      </c>
      <c r="AW235" s="51"/>
      <c r="AX235" s="58" t="s">
        <v>86</v>
      </c>
      <c r="AY235" s="59"/>
      <c r="AZ235" s="60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72"/>
      <c r="BL235" s="73">
        <f t="shared" si="63"/>
        <v>0</v>
      </c>
      <c r="BM235" s="64">
        <f>+IF(ISERROR(ROUNDDOWN(VLOOKUP(J235,[1]償却率!$B$4:$C$82,2,FALSE)*台帳シート!M235,0)*台帳シート!BL235),0,ROUNDDOWN(VLOOKUP(台帳シート!J235,[1]償却率!$B$4:$C$82,2,FALSE)*台帳シート!M235,0)*台帳シート!BL235)</f>
        <v>0</v>
      </c>
      <c r="BN235" s="65">
        <f t="shared" si="64"/>
        <v>0</v>
      </c>
      <c r="BO235" s="74">
        <f t="shared" si="60"/>
        <v>0</v>
      </c>
      <c r="BP235" s="74">
        <f t="shared" si="65"/>
        <v>25884555</v>
      </c>
      <c r="BQ235" s="65">
        <f t="shared" si="66"/>
        <v>0</v>
      </c>
      <c r="BR235" s="65">
        <f>IF(ISERROR(IF(BP235=0,IF(F235="無形・ソフトウェア",IF(ROUNDDOWN(VLOOKUP(J235,[1]償却率!$B$4:$C$77,2,FALSE)*台帳シート!M235,0)&gt;=台帳シート!BO235,台帳シート!BO235-0,ROUNDDOWN(VLOOKUP(台帳シート!J235,[1]償却率!$B$4:$C$77,2,FALSE)*台帳シート!M235,0)),IF(H235="1：リース",IF(ROUNDDOWN(VLOOKUP(J235,[1]償却率!$B$4:$C$77,2,FALSE)*台帳シート!M235,0)&gt;=台帳シート!BO235,台帳シート!BO235-0,ROUNDDOWN(VLOOKUP(台帳シート!J235,[1]償却率!$B$4:$C$77,2,FALSE)*台帳シート!M235,0)),IF(ROUNDDOWN(VLOOKUP(J235,[1]償却率!$B$4:$C$77,2,FALSE)*台帳シート!M235,0)&gt;=台帳シート!BO235,台帳シート!BO235-1,ROUNDDOWN(VLOOKUP(台帳シート!J235,[1]償却率!$B$4:$C$77,2,FALSE)*台帳シート!M235,0)))),0)),0,(IF(BP235=0,IF(F235="無形・ソフトウェア",IF(ROUNDDOWN(VLOOKUP(J235,[1]償却率!$B$4:$C$77,2,FALSE)*台帳シート!M235,0)&gt;=台帳シート!BO235,台帳シート!BO235-0,ROUNDDOWN(VLOOKUP(台帳シート!J235,[1]償却率!$B$4:$C$77,2,FALSE)*台帳シート!M235,0)),IF(H235="1：リース",IF(ROUNDDOWN(VLOOKUP(J235,[1]償却率!$B$4:$C$77,2,FALSE)*台帳シート!M235,0)&gt;=台帳シート!BO235,台帳シート!BO235-0,ROUNDDOWN(VLOOKUP(台帳シート!J235,[1]償却率!$B$4:$C$77,2,FALSE)*台帳シート!M235,0)),IF(ROUNDDOWN(VLOOKUP(J235,[1]償却率!$B$4:$C$77,2,FALSE)*台帳シート!M235,0)&gt;=台帳シート!BO235,台帳シート!BO235-1,ROUNDDOWN(VLOOKUP(台帳シート!J235,[1]償却率!$B$4:$C$77,2,FALSE)*台帳シート!M235,0)))),0)))</f>
        <v>0</v>
      </c>
      <c r="BS235" s="66">
        <f t="shared" si="62"/>
        <v>0</v>
      </c>
      <c r="BT235" s="75">
        <f t="shared" si="61"/>
        <v>25884555</v>
      </c>
      <c r="BU235" s="68"/>
    </row>
    <row r="236" spans="2:73" ht="35.1" customHeight="1" x14ac:dyDescent="0.15">
      <c r="B236" s="108" t="s">
        <v>652</v>
      </c>
      <c r="C236" s="55"/>
      <c r="D236" s="47" t="s">
        <v>407</v>
      </c>
      <c r="E236" s="48" t="s">
        <v>589</v>
      </c>
      <c r="F236" s="49" t="s">
        <v>341</v>
      </c>
      <c r="G236" s="50" t="s">
        <v>653</v>
      </c>
      <c r="H236" s="51" t="s">
        <v>80</v>
      </c>
      <c r="I236" s="50"/>
      <c r="J236" s="49">
        <v>6</v>
      </c>
      <c r="K236" s="52">
        <v>43390</v>
      </c>
      <c r="L236" s="51"/>
      <c r="M236" s="71">
        <v>2994105</v>
      </c>
      <c r="N236" s="77"/>
      <c r="O236" s="104">
        <v>43390</v>
      </c>
      <c r="P236" s="55"/>
      <c r="Q236" s="55"/>
      <c r="R236" s="55">
        <f t="shared" si="48"/>
        <v>2994105</v>
      </c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1" t="s">
        <v>81</v>
      </c>
      <c r="AI236" s="51"/>
      <c r="AJ236" s="51"/>
      <c r="AK236" s="51"/>
      <c r="AL236" s="51"/>
      <c r="AM236" s="51"/>
      <c r="AN236" s="51"/>
      <c r="AO236" s="51"/>
      <c r="AP236" s="51"/>
      <c r="AQ236" s="57">
        <v>1</v>
      </c>
      <c r="AR236" s="51" t="s">
        <v>614</v>
      </c>
      <c r="AS236" s="51"/>
      <c r="AT236" s="51"/>
      <c r="AU236" s="51"/>
      <c r="AV236" s="51" t="s">
        <v>100</v>
      </c>
      <c r="AW236" s="51"/>
      <c r="AX236" s="58" t="s">
        <v>86</v>
      </c>
      <c r="AY236" s="59"/>
      <c r="AZ236" s="60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72"/>
      <c r="BL236" s="73">
        <f t="shared" si="63"/>
        <v>0</v>
      </c>
      <c r="BM236" s="64">
        <f>+IF(ISERROR(ROUNDDOWN(VLOOKUP(J236,[1]償却率!$B$4:$C$82,2,FALSE)*台帳シート!M236,0)*台帳シート!BL236),0,ROUNDDOWN(VLOOKUP(台帳シート!J236,[1]償却率!$B$4:$C$82,2,FALSE)*台帳シート!M236,0)*台帳シート!BL236)</f>
        <v>0</v>
      </c>
      <c r="BN236" s="65">
        <f t="shared" si="64"/>
        <v>0</v>
      </c>
      <c r="BO236" s="74">
        <f t="shared" si="60"/>
        <v>0</v>
      </c>
      <c r="BP236" s="74">
        <f t="shared" si="65"/>
        <v>2994105</v>
      </c>
      <c r="BQ236" s="65">
        <f t="shared" si="66"/>
        <v>0</v>
      </c>
      <c r="BR236" s="65">
        <f>IF(ISERROR(IF(BP236=0,IF(F236="無形・ソフトウェア",IF(ROUNDDOWN(VLOOKUP(J236,[1]償却率!$B$4:$C$77,2,FALSE)*台帳シート!M236,0)&gt;=台帳シート!BO236,台帳シート!BO236-0,ROUNDDOWN(VLOOKUP(台帳シート!J236,[1]償却率!$B$4:$C$77,2,FALSE)*台帳シート!M236,0)),IF(H236="1：リース",IF(ROUNDDOWN(VLOOKUP(J236,[1]償却率!$B$4:$C$77,2,FALSE)*台帳シート!M236,0)&gt;=台帳シート!BO236,台帳シート!BO236-0,ROUNDDOWN(VLOOKUP(台帳シート!J236,[1]償却率!$B$4:$C$77,2,FALSE)*台帳シート!M236,0)),IF(ROUNDDOWN(VLOOKUP(J236,[1]償却率!$B$4:$C$77,2,FALSE)*台帳シート!M236,0)&gt;=台帳シート!BO236,台帳シート!BO236-1,ROUNDDOWN(VLOOKUP(台帳シート!J236,[1]償却率!$B$4:$C$77,2,FALSE)*台帳シート!M236,0)))),0)),0,(IF(BP236=0,IF(F236="無形・ソフトウェア",IF(ROUNDDOWN(VLOOKUP(J236,[1]償却率!$B$4:$C$77,2,FALSE)*台帳シート!M236,0)&gt;=台帳シート!BO236,台帳シート!BO236-0,ROUNDDOWN(VLOOKUP(台帳シート!J236,[1]償却率!$B$4:$C$77,2,FALSE)*台帳シート!M236,0)),IF(H236="1：リース",IF(ROUNDDOWN(VLOOKUP(J236,[1]償却率!$B$4:$C$77,2,FALSE)*台帳シート!M236,0)&gt;=台帳シート!BO236,台帳シート!BO236-0,ROUNDDOWN(VLOOKUP(台帳シート!J236,[1]償却率!$B$4:$C$77,2,FALSE)*台帳シート!M236,0)),IF(ROUNDDOWN(VLOOKUP(J236,[1]償却率!$B$4:$C$77,2,FALSE)*台帳シート!M236,0)&gt;=台帳シート!BO236,台帳シート!BO236-1,ROUNDDOWN(VLOOKUP(台帳シート!J236,[1]償却率!$B$4:$C$77,2,FALSE)*台帳シート!M236,0)))),0)))</f>
        <v>0</v>
      </c>
      <c r="BS236" s="66">
        <f t="shared" si="62"/>
        <v>0</v>
      </c>
      <c r="BT236" s="75">
        <f t="shared" si="61"/>
        <v>2994105</v>
      </c>
      <c r="BU236" s="68"/>
    </row>
    <row r="237" spans="2:73" ht="35.1" customHeight="1" x14ac:dyDescent="0.15">
      <c r="B237" s="108" t="s">
        <v>654</v>
      </c>
      <c r="C237" s="55"/>
      <c r="D237" s="47" t="s">
        <v>407</v>
      </c>
      <c r="E237" s="48" t="s">
        <v>589</v>
      </c>
      <c r="F237" s="49" t="s">
        <v>341</v>
      </c>
      <c r="G237" s="50" t="s">
        <v>655</v>
      </c>
      <c r="H237" s="51" t="s">
        <v>80</v>
      </c>
      <c r="I237" s="50"/>
      <c r="J237" s="49">
        <v>4</v>
      </c>
      <c r="K237" s="52">
        <v>43390</v>
      </c>
      <c r="L237" s="51"/>
      <c r="M237" s="71">
        <v>799740</v>
      </c>
      <c r="N237" s="77"/>
      <c r="O237" s="104">
        <v>43390</v>
      </c>
      <c r="P237" s="55"/>
      <c r="Q237" s="55"/>
      <c r="R237" s="55">
        <f t="shared" si="48"/>
        <v>799740</v>
      </c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1" t="s">
        <v>81</v>
      </c>
      <c r="AI237" s="51"/>
      <c r="AJ237" s="51"/>
      <c r="AK237" s="51"/>
      <c r="AL237" s="51"/>
      <c r="AM237" s="51"/>
      <c r="AN237" s="51"/>
      <c r="AO237" s="51"/>
      <c r="AP237" s="51"/>
      <c r="AQ237" s="57">
        <v>1</v>
      </c>
      <c r="AR237" s="51" t="s">
        <v>614</v>
      </c>
      <c r="AS237" s="51"/>
      <c r="AT237" s="51"/>
      <c r="AU237" s="51"/>
      <c r="AV237" s="51" t="s">
        <v>100</v>
      </c>
      <c r="AW237" s="51"/>
      <c r="AX237" s="58" t="s">
        <v>86</v>
      </c>
      <c r="AY237" s="59"/>
      <c r="AZ237" s="60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72"/>
      <c r="BL237" s="73">
        <f t="shared" si="63"/>
        <v>0</v>
      </c>
      <c r="BM237" s="64">
        <f>+IF(ISERROR(ROUNDDOWN(VLOOKUP(J237,[1]償却率!$B$4:$C$82,2,FALSE)*台帳シート!M237,0)*台帳シート!BL237),0,ROUNDDOWN(VLOOKUP(台帳シート!J237,[1]償却率!$B$4:$C$82,2,FALSE)*台帳シート!M237,0)*台帳シート!BL237)</f>
        <v>0</v>
      </c>
      <c r="BN237" s="65">
        <f t="shared" si="64"/>
        <v>0</v>
      </c>
      <c r="BO237" s="74">
        <f t="shared" si="60"/>
        <v>0</v>
      </c>
      <c r="BP237" s="74">
        <f t="shared" si="65"/>
        <v>799740</v>
      </c>
      <c r="BQ237" s="65">
        <f t="shared" si="66"/>
        <v>0</v>
      </c>
      <c r="BR237" s="65">
        <f>IF(ISERROR(IF(BP237=0,IF(F237="無形・ソフトウェア",IF(ROUNDDOWN(VLOOKUP(J237,[1]償却率!$B$4:$C$77,2,FALSE)*台帳シート!M237,0)&gt;=台帳シート!BO237,台帳シート!BO237-0,ROUNDDOWN(VLOOKUP(台帳シート!J237,[1]償却率!$B$4:$C$77,2,FALSE)*台帳シート!M237,0)),IF(H237="1：リース",IF(ROUNDDOWN(VLOOKUP(J237,[1]償却率!$B$4:$C$77,2,FALSE)*台帳シート!M237,0)&gt;=台帳シート!BO237,台帳シート!BO237-0,ROUNDDOWN(VLOOKUP(台帳シート!J237,[1]償却率!$B$4:$C$77,2,FALSE)*台帳シート!M237,0)),IF(ROUNDDOWN(VLOOKUP(J237,[1]償却率!$B$4:$C$77,2,FALSE)*台帳シート!M237,0)&gt;=台帳シート!BO237,台帳シート!BO237-1,ROUNDDOWN(VLOOKUP(台帳シート!J237,[1]償却率!$B$4:$C$77,2,FALSE)*台帳シート!M237,0)))),0)),0,(IF(BP237=0,IF(F237="無形・ソフトウェア",IF(ROUNDDOWN(VLOOKUP(J237,[1]償却率!$B$4:$C$77,2,FALSE)*台帳シート!M237,0)&gt;=台帳シート!BO237,台帳シート!BO237-0,ROUNDDOWN(VLOOKUP(台帳シート!J237,[1]償却率!$B$4:$C$77,2,FALSE)*台帳シート!M237,0)),IF(H237="1：リース",IF(ROUNDDOWN(VLOOKUP(J237,[1]償却率!$B$4:$C$77,2,FALSE)*台帳シート!M237,0)&gt;=台帳シート!BO237,台帳シート!BO237-0,ROUNDDOWN(VLOOKUP(台帳シート!J237,[1]償却率!$B$4:$C$77,2,FALSE)*台帳シート!M237,0)),IF(ROUNDDOWN(VLOOKUP(J237,[1]償却率!$B$4:$C$77,2,FALSE)*台帳シート!M237,0)&gt;=台帳シート!BO237,台帳シート!BO237-1,ROUNDDOWN(VLOOKUP(台帳シート!J237,[1]償却率!$B$4:$C$77,2,FALSE)*台帳シート!M237,0)))),0)))</f>
        <v>0</v>
      </c>
      <c r="BS237" s="66">
        <f t="shared" si="62"/>
        <v>0</v>
      </c>
      <c r="BT237" s="75">
        <f t="shared" si="61"/>
        <v>799740</v>
      </c>
      <c r="BU237" s="68"/>
    </row>
    <row r="238" spans="2:73" ht="35.1" customHeight="1" x14ac:dyDescent="0.15">
      <c r="B238" s="108" t="s">
        <v>656</v>
      </c>
      <c r="C238" s="55"/>
      <c r="D238" s="47" t="s">
        <v>407</v>
      </c>
      <c r="E238" s="48" t="s">
        <v>589</v>
      </c>
      <c r="F238" s="49" t="s">
        <v>341</v>
      </c>
      <c r="G238" s="50" t="s">
        <v>657</v>
      </c>
      <c r="H238" s="51" t="s">
        <v>80</v>
      </c>
      <c r="I238" s="50"/>
      <c r="J238" s="49">
        <v>5</v>
      </c>
      <c r="K238" s="52">
        <v>43434</v>
      </c>
      <c r="L238" s="51"/>
      <c r="M238" s="71">
        <v>10152000</v>
      </c>
      <c r="N238" s="77"/>
      <c r="O238" s="104">
        <v>43434</v>
      </c>
      <c r="P238" s="55"/>
      <c r="Q238" s="55"/>
      <c r="R238" s="55">
        <f t="shared" si="48"/>
        <v>10152000</v>
      </c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1" t="s">
        <v>81</v>
      </c>
      <c r="AI238" s="51"/>
      <c r="AJ238" s="51"/>
      <c r="AK238" s="51"/>
      <c r="AL238" s="51"/>
      <c r="AM238" s="51"/>
      <c r="AN238" s="51"/>
      <c r="AO238" s="51"/>
      <c r="AP238" s="51"/>
      <c r="AQ238" s="57">
        <v>1</v>
      </c>
      <c r="AR238" s="51" t="s">
        <v>614</v>
      </c>
      <c r="AS238" s="51"/>
      <c r="AT238" s="51"/>
      <c r="AU238" s="51"/>
      <c r="AV238" s="51" t="s">
        <v>100</v>
      </c>
      <c r="AW238" s="51"/>
      <c r="AX238" s="58" t="s">
        <v>86</v>
      </c>
      <c r="AY238" s="59"/>
      <c r="AZ238" s="60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72"/>
      <c r="BL238" s="73">
        <f t="shared" si="63"/>
        <v>0</v>
      </c>
      <c r="BM238" s="64">
        <f>+IF(ISERROR(ROUNDDOWN(VLOOKUP(J238,[1]償却率!$B$4:$C$82,2,FALSE)*台帳シート!M238,0)*台帳シート!BL238),0,ROUNDDOWN(VLOOKUP(台帳シート!J238,[1]償却率!$B$4:$C$82,2,FALSE)*台帳シート!M238,0)*台帳シート!BL238)</f>
        <v>0</v>
      </c>
      <c r="BN238" s="65">
        <f t="shared" si="64"/>
        <v>0</v>
      </c>
      <c r="BO238" s="74">
        <f t="shared" si="60"/>
        <v>0</v>
      </c>
      <c r="BP238" s="74">
        <f t="shared" si="65"/>
        <v>10152000</v>
      </c>
      <c r="BQ238" s="65">
        <f t="shared" si="66"/>
        <v>0</v>
      </c>
      <c r="BR238" s="65">
        <f>IF(ISERROR(IF(BP238=0,IF(F238="無形・ソフトウェア",IF(ROUNDDOWN(VLOOKUP(J238,[1]償却率!$B$4:$C$77,2,FALSE)*台帳シート!M238,0)&gt;=台帳シート!BO238,台帳シート!BO238-0,ROUNDDOWN(VLOOKUP(台帳シート!J238,[1]償却率!$B$4:$C$77,2,FALSE)*台帳シート!M238,0)),IF(H238="1：リース",IF(ROUNDDOWN(VLOOKUP(J238,[1]償却率!$B$4:$C$77,2,FALSE)*台帳シート!M238,0)&gt;=台帳シート!BO238,台帳シート!BO238-0,ROUNDDOWN(VLOOKUP(台帳シート!J238,[1]償却率!$B$4:$C$77,2,FALSE)*台帳シート!M238,0)),IF(ROUNDDOWN(VLOOKUP(J238,[1]償却率!$B$4:$C$77,2,FALSE)*台帳シート!M238,0)&gt;=台帳シート!BO238,台帳シート!BO238-1,ROUNDDOWN(VLOOKUP(台帳シート!J238,[1]償却率!$B$4:$C$77,2,FALSE)*台帳シート!M238,0)))),0)),0,(IF(BP238=0,IF(F238="無形・ソフトウェア",IF(ROUNDDOWN(VLOOKUP(J238,[1]償却率!$B$4:$C$77,2,FALSE)*台帳シート!M238,0)&gt;=台帳シート!BO238,台帳シート!BO238-0,ROUNDDOWN(VLOOKUP(台帳シート!J238,[1]償却率!$B$4:$C$77,2,FALSE)*台帳シート!M238,0)),IF(H238="1：リース",IF(ROUNDDOWN(VLOOKUP(J238,[1]償却率!$B$4:$C$77,2,FALSE)*台帳シート!M238,0)&gt;=台帳シート!BO238,台帳シート!BO238-0,ROUNDDOWN(VLOOKUP(台帳シート!J238,[1]償却率!$B$4:$C$77,2,FALSE)*台帳シート!M238,0)),IF(ROUNDDOWN(VLOOKUP(J238,[1]償却率!$B$4:$C$77,2,FALSE)*台帳シート!M238,0)&gt;=台帳シート!BO238,台帳シート!BO238-1,ROUNDDOWN(VLOOKUP(台帳シート!J238,[1]償却率!$B$4:$C$77,2,FALSE)*台帳シート!M238,0)))),0)))</f>
        <v>0</v>
      </c>
      <c r="BS238" s="66">
        <f t="shared" si="62"/>
        <v>0</v>
      </c>
      <c r="BT238" s="75">
        <f t="shared" si="61"/>
        <v>10152000</v>
      </c>
      <c r="BU238" s="68"/>
    </row>
    <row r="239" spans="2:73" ht="35.1" customHeight="1" x14ac:dyDescent="0.15">
      <c r="B239" s="108" t="s">
        <v>658</v>
      </c>
      <c r="C239" s="55"/>
      <c r="D239" s="47" t="s">
        <v>407</v>
      </c>
      <c r="E239" s="48" t="s">
        <v>589</v>
      </c>
      <c r="F239" s="49" t="s">
        <v>341</v>
      </c>
      <c r="G239" s="50" t="s">
        <v>659</v>
      </c>
      <c r="H239" s="51" t="s">
        <v>80</v>
      </c>
      <c r="I239" s="50"/>
      <c r="J239" s="49">
        <v>5</v>
      </c>
      <c r="K239" s="52">
        <v>43434</v>
      </c>
      <c r="L239" s="51"/>
      <c r="M239" s="71">
        <v>864000</v>
      </c>
      <c r="N239" s="77"/>
      <c r="O239" s="104">
        <v>43434</v>
      </c>
      <c r="P239" s="55"/>
      <c r="Q239" s="55"/>
      <c r="R239" s="55">
        <f t="shared" si="48"/>
        <v>864000</v>
      </c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1" t="s">
        <v>81</v>
      </c>
      <c r="AI239" s="51"/>
      <c r="AJ239" s="51"/>
      <c r="AK239" s="51"/>
      <c r="AL239" s="51"/>
      <c r="AM239" s="51"/>
      <c r="AN239" s="51"/>
      <c r="AO239" s="51"/>
      <c r="AP239" s="51"/>
      <c r="AQ239" s="57">
        <v>1</v>
      </c>
      <c r="AR239" s="51" t="s">
        <v>614</v>
      </c>
      <c r="AS239" s="51"/>
      <c r="AT239" s="51"/>
      <c r="AU239" s="51"/>
      <c r="AV239" s="51" t="s">
        <v>100</v>
      </c>
      <c r="AW239" s="51"/>
      <c r="AX239" s="58" t="s">
        <v>86</v>
      </c>
      <c r="AY239" s="59"/>
      <c r="AZ239" s="60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72"/>
      <c r="BL239" s="73">
        <f t="shared" si="63"/>
        <v>0</v>
      </c>
      <c r="BM239" s="64">
        <f>+IF(ISERROR(ROUNDDOWN(VLOOKUP(J239,[1]償却率!$B$4:$C$82,2,FALSE)*台帳シート!M239,0)*台帳シート!BL239),0,ROUNDDOWN(VLOOKUP(台帳シート!J239,[1]償却率!$B$4:$C$82,2,FALSE)*台帳シート!M239,0)*台帳シート!BL239)</f>
        <v>0</v>
      </c>
      <c r="BN239" s="65">
        <f t="shared" si="64"/>
        <v>0</v>
      </c>
      <c r="BO239" s="74">
        <f t="shared" si="60"/>
        <v>0</v>
      </c>
      <c r="BP239" s="74">
        <f t="shared" si="65"/>
        <v>864000</v>
      </c>
      <c r="BQ239" s="65">
        <f t="shared" si="66"/>
        <v>0</v>
      </c>
      <c r="BR239" s="65">
        <f>IF(ISERROR(IF(BP239=0,IF(F239="無形・ソフトウェア",IF(ROUNDDOWN(VLOOKUP(J239,[1]償却率!$B$4:$C$77,2,FALSE)*台帳シート!M239,0)&gt;=台帳シート!BO239,台帳シート!BO239-0,ROUNDDOWN(VLOOKUP(台帳シート!J239,[1]償却率!$B$4:$C$77,2,FALSE)*台帳シート!M239,0)),IF(H239="1：リース",IF(ROUNDDOWN(VLOOKUP(J239,[1]償却率!$B$4:$C$77,2,FALSE)*台帳シート!M239,0)&gt;=台帳シート!BO239,台帳シート!BO239-0,ROUNDDOWN(VLOOKUP(台帳シート!J239,[1]償却率!$B$4:$C$77,2,FALSE)*台帳シート!M239,0)),IF(ROUNDDOWN(VLOOKUP(J239,[1]償却率!$B$4:$C$77,2,FALSE)*台帳シート!M239,0)&gt;=台帳シート!BO239,台帳シート!BO239-1,ROUNDDOWN(VLOOKUP(台帳シート!J239,[1]償却率!$B$4:$C$77,2,FALSE)*台帳シート!M239,0)))),0)),0,(IF(BP239=0,IF(F239="無形・ソフトウェア",IF(ROUNDDOWN(VLOOKUP(J239,[1]償却率!$B$4:$C$77,2,FALSE)*台帳シート!M239,0)&gt;=台帳シート!BO239,台帳シート!BO239-0,ROUNDDOWN(VLOOKUP(台帳シート!J239,[1]償却率!$B$4:$C$77,2,FALSE)*台帳シート!M239,0)),IF(H239="1：リース",IF(ROUNDDOWN(VLOOKUP(J239,[1]償却率!$B$4:$C$77,2,FALSE)*台帳シート!M239,0)&gt;=台帳シート!BO239,台帳シート!BO239-0,ROUNDDOWN(VLOOKUP(台帳シート!J239,[1]償却率!$B$4:$C$77,2,FALSE)*台帳シート!M239,0)),IF(ROUNDDOWN(VLOOKUP(J239,[1]償却率!$B$4:$C$77,2,FALSE)*台帳シート!M239,0)&gt;=台帳シート!BO239,台帳シート!BO239-1,ROUNDDOWN(VLOOKUP(台帳シート!J239,[1]償却率!$B$4:$C$77,2,FALSE)*台帳シート!M239,0)))),0)))</f>
        <v>0</v>
      </c>
      <c r="BS239" s="66">
        <f t="shared" si="62"/>
        <v>0</v>
      </c>
      <c r="BT239" s="75">
        <f t="shared" si="61"/>
        <v>864000</v>
      </c>
      <c r="BU239" s="68"/>
    </row>
    <row r="240" spans="2:73" ht="35.1" customHeight="1" x14ac:dyDescent="0.15">
      <c r="B240" s="108" t="s">
        <v>660</v>
      </c>
      <c r="C240" s="55"/>
      <c r="D240" s="47" t="s">
        <v>589</v>
      </c>
      <c r="E240" s="48" t="s">
        <v>589</v>
      </c>
      <c r="F240" s="49" t="s">
        <v>341</v>
      </c>
      <c r="G240" s="50" t="s">
        <v>661</v>
      </c>
      <c r="H240" s="51" t="s">
        <v>80</v>
      </c>
      <c r="I240" s="50"/>
      <c r="J240" s="49">
        <v>5</v>
      </c>
      <c r="K240" s="52">
        <v>43438</v>
      </c>
      <c r="L240" s="51"/>
      <c r="M240" s="71">
        <v>826275</v>
      </c>
      <c r="N240" s="77"/>
      <c r="O240" s="104">
        <v>43438</v>
      </c>
      <c r="P240" s="55"/>
      <c r="Q240" s="55"/>
      <c r="R240" s="55">
        <f t="shared" si="48"/>
        <v>826275</v>
      </c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1" t="s">
        <v>81</v>
      </c>
      <c r="AI240" s="51"/>
      <c r="AJ240" s="51"/>
      <c r="AK240" s="51"/>
      <c r="AL240" s="51"/>
      <c r="AM240" s="51"/>
      <c r="AN240" s="51"/>
      <c r="AO240" s="51"/>
      <c r="AP240" s="51"/>
      <c r="AQ240" s="57">
        <v>1</v>
      </c>
      <c r="AR240" s="51" t="s">
        <v>614</v>
      </c>
      <c r="AS240" s="51"/>
      <c r="AT240" s="51"/>
      <c r="AU240" s="51"/>
      <c r="AV240" s="51" t="s">
        <v>100</v>
      </c>
      <c r="AW240" s="51"/>
      <c r="AX240" s="58" t="s">
        <v>86</v>
      </c>
      <c r="AY240" s="59"/>
      <c r="AZ240" s="60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72"/>
      <c r="BL240" s="73">
        <f t="shared" si="63"/>
        <v>0</v>
      </c>
      <c r="BM240" s="64">
        <f>+IF(ISERROR(ROUNDDOWN(VLOOKUP(J240,[1]償却率!$B$4:$C$82,2,FALSE)*台帳シート!M240,0)*台帳シート!BL240),0,ROUNDDOWN(VLOOKUP(台帳シート!J240,[1]償却率!$B$4:$C$82,2,FALSE)*台帳シート!M240,0)*台帳シート!BL240)</f>
        <v>0</v>
      </c>
      <c r="BN240" s="65">
        <f t="shared" si="64"/>
        <v>0</v>
      </c>
      <c r="BO240" s="74">
        <f t="shared" si="60"/>
        <v>0</v>
      </c>
      <c r="BP240" s="74">
        <f t="shared" si="65"/>
        <v>826275</v>
      </c>
      <c r="BQ240" s="65">
        <f t="shared" si="66"/>
        <v>0</v>
      </c>
      <c r="BR240" s="65">
        <f>IF(ISERROR(IF(BP240=0,IF(F240="無形・ソフトウェア",IF(ROUNDDOWN(VLOOKUP(J240,[1]償却率!$B$4:$C$77,2,FALSE)*台帳シート!M240,0)&gt;=台帳シート!BO240,台帳シート!BO240-0,ROUNDDOWN(VLOOKUP(台帳シート!J240,[1]償却率!$B$4:$C$77,2,FALSE)*台帳シート!M240,0)),IF(H240="1：リース",IF(ROUNDDOWN(VLOOKUP(J240,[1]償却率!$B$4:$C$77,2,FALSE)*台帳シート!M240,0)&gt;=台帳シート!BO240,台帳シート!BO240-0,ROUNDDOWN(VLOOKUP(台帳シート!J240,[1]償却率!$B$4:$C$77,2,FALSE)*台帳シート!M240,0)),IF(ROUNDDOWN(VLOOKUP(J240,[1]償却率!$B$4:$C$77,2,FALSE)*台帳シート!M240,0)&gt;=台帳シート!BO240,台帳シート!BO240-1,ROUNDDOWN(VLOOKUP(台帳シート!J240,[1]償却率!$B$4:$C$77,2,FALSE)*台帳シート!M240,0)))),0)),0,(IF(BP240=0,IF(F240="無形・ソフトウェア",IF(ROUNDDOWN(VLOOKUP(J240,[1]償却率!$B$4:$C$77,2,FALSE)*台帳シート!M240,0)&gt;=台帳シート!BO240,台帳シート!BO240-0,ROUNDDOWN(VLOOKUP(台帳シート!J240,[1]償却率!$B$4:$C$77,2,FALSE)*台帳シート!M240,0)),IF(H240="1：リース",IF(ROUNDDOWN(VLOOKUP(J240,[1]償却率!$B$4:$C$77,2,FALSE)*台帳シート!M240,0)&gt;=台帳シート!BO240,台帳シート!BO240-0,ROUNDDOWN(VLOOKUP(台帳シート!J240,[1]償却率!$B$4:$C$77,2,FALSE)*台帳シート!M240,0)),IF(ROUNDDOWN(VLOOKUP(J240,[1]償却率!$B$4:$C$77,2,FALSE)*台帳シート!M240,0)&gt;=台帳シート!BO240,台帳シート!BO240-1,ROUNDDOWN(VLOOKUP(台帳シート!J240,[1]償却率!$B$4:$C$77,2,FALSE)*台帳シート!M240,0)))),0)))</f>
        <v>0</v>
      </c>
      <c r="BS240" s="66">
        <f t="shared" si="62"/>
        <v>0</v>
      </c>
      <c r="BT240" s="75">
        <f t="shared" si="61"/>
        <v>826275</v>
      </c>
      <c r="BU240" s="68"/>
    </row>
    <row r="241" spans="2:73" ht="35.1" customHeight="1" x14ac:dyDescent="0.15">
      <c r="B241" s="108" t="s">
        <v>662</v>
      </c>
      <c r="C241" s="55"/>
      <c r="D241" s="47" t="s">
        <v>589</v>
      </c>
      <c r="E241" s="48" t="s">
        <v>589</v>
      </c>
      <c r="F241" s="49" t="s">
        <v>341</v>
      </c>
      <c r="G241" s="50" t="s">
        <v>663</v>
      </c>
      <c r="H241" s="51" t="s">
        <v>80</v>
      </c>
      <c r="I241" s="50"/>
      <c r="J241" s="49">
        <v>5</v>
      </c>
      <c r="K241" s="52">
        <v>43455</v>
      </c>
      <c r="L241" s="51"/>
      <c r="M241" s="71">
        <v>670000</v>
      </c>
      <c r="N241" s="77"/>
      <c r="O241" s="104">
        <v>43455</v>
      </c>
      <c r="P241" s="55"/>
      <c r="Q241" s="55"/>
      <c r="R241" s="55">
        <f t="shared" si="48"/>
        <v>670000</v>
      </c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1" t="s">
        <v>81</v>
      </c>
      <c r="AI241" s="51"/>
      <c r="AJ241" s="51"/>
      <c r="AK241" s="51"/>
      <c r="AL241" s="51"/>
      <c r="AM241" s="51"/>
      <c r="AN241" s="51"/>
      <c r="AO241" s="51"/>
      <c r="AP241" s="51"/>
      <c r="AQ241" s="57">
        <v>1</v>
      </c>
      <c r="AR241" s="51" t="s">
        <v>614</v>
      </c>
      <c r="AS241" s="51"/>
      <c r="AT241" s="51"/>
      <c r="AU241" s="51"/>
      <c r="AV241" s="51" t="s">
        <v>100</v>
      </c>
      <c r="AW241" s="51"/>
      <c r="AX241" s="58" t="s">
        <v>86</v>
      </c>
      <c r="AY241" s="59"/>
      <c r="AZ241" s="60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72"/>
      <c r="BL241" s="73">
        <f t="shared" si="63"/>
        <v>0</v>
      </c>
      <c r="BM241" s="64">
        <f>+IF(ISERROR(ROUNDDOWN(VLOOKUP(J241,[1]償却率!$B$4:$C$82,2,FALSE)*台帳シート!M241,0)*台帳シート!BL241),0,ROUNDDOWN(VLOOKUP(台帳シート!J241,[1]償却率!$B$4:$C$82,2,FALSE)*台帳シート!M241,0)*台帳シート!BL241)</f>
        <v>0</v>
      </c>
      <c r="BN241" s="65">
        <f t="shared" si="64"/>
        <v>0</v>
      </c>
      <c r="BO241" s="74">
        <f t="shared" si="60"/>
        <v>0</v>
      </c>
      <c r="BP241" s="74">
        <f t="shared" si="65"/>
        <v>670000</v>
      </c>
      <c r="BQ241" s="65">
        <f t="shared" si="66"/>
        <v>0</v>
      </c>
      <c r="BR241" s="65">
        <f>IF(ISERROR(IF(BP241=0,IF(F241="無形・ソフトウェア",IF(ROUNDDOWN(VLOOKUP(J241,[1]償却率!$B$4:$C$77,2,FALSE)*台帳シート!M241,0)&gt;=台帳シート!BO241,台帳シート!BO241-0,ROUNDDOWN(VLOOKUP(台帳シート!J241,[1]償却率!$B$4:$C$77,2,FALSE)*台帳シート!M241,0)),IF(H241="1：リース",IF(ROUNDDOWN(VLOOKUP(J241,[1]償却率!$B$4:$C$77,2,FALSE)*台帳シート!M241,0)&gt;=台帳シート!BO241,台帳シート!BO241-0,ROUNDDOWN(VLOOKUP(台帳シート!J241,[1]償却率!$B$4:$C$77,2,FALSE)*台帳シート!M241,0)),IF(ROUNDDOWN(VLOOKUP(J241,[1]償却率!$B$4:$C$77,2,FALSE)*台帳シート!M241,0)&gt;=台帳シート!BO241,台帳シート!BO241-1,ROUNDDOWN(VLOOKUP(台帳シート!J241,[1]償却率!$B$4:$C$77,2,FALSE)*台帳シート!M241,0)))),0)),0,(IF(BP241=0,IF(F241="無形・ソフトウェア",IF(ROUNDDOWN(VLOOKUP(J241,[1]償却率!$B$4:$C$77,2,FALSE)*台帳シート!M241,0)&gt;=台帳シート!BO241,台帳シート!BO241-0,ROUNDDOWN(VLOOKUP(台帳シート!J241,[1]償却率!$B$4:$C$77,2,FALSE)*台帳シート!M241,0)),IF(H241="1：リース",IF(ROUNDDOWN(VLOOKUP(J241,[1]償却率!$B$4:$C$77,2,FALSE)*台帳シート!M241,0)&gt;=台帳シート!BO241,台帳シート!BO241-0,ROUNDDOWN(VLOOKUP(台帳シート!J241,[1]償却率!$B$4:$C$77,2,FALSE)*台帳シート!M241,0)),IF(ROUNDDOWN(VLOOKUP(J241,[1]償却率!$B$4:$C$77,2,FALSE)*台帳シート!M241,0)&gt;=台帳シート!BO241,台帳シート!BO241-1,ROUNDDOWN(VLOOKUP(台帳シート!J241,[1]償却率!$B$4:$C$77,2,FALSE)*台帳シート!M241,0)))),0)))</f>
        <v>0</v>
      </c>
      <c r="BS241" s="66">
        <f t="shared" si="62"/>
        <v>0</v>
      </c>
      <c r="BT241" s="75">
        <f t="shared" si="61"/>
        <v>670000</v>
      </c>
      <c r="BU241" s="68"/>
    </row>
    <row r="242" spans="2:73" ht="35.1" customHeight="1" x14ac:dyDescent="0.15">
      <c r="B242" s="108" t="s">
        <v>664</v>
      </c>
      <c r="C242" s="55"/>
      <c r="D242" s="47" t="s">
        <v>589</v>
      </c>
      <c r="E242" s="48" t="s">
        <v>589</v>
      </c>
      <c r="F242" s="49" t="s">
        <v>341</v>
      </c>
      <c r="G242" s="50" t="s">
        <v>665</v>
      </c>
      <c r="H242" s="51" t="s">
        <v>80</v>
      </c>
      <c r="I242" s="50"/>
      <c r="J242" s="49">
        <v>5</v>
      </c>
      <c r="K242" s="52">
        <v>43455</v>
      </c>
      <c r="L242" s="51"/>
      <c r="M242" s="71">
        <v>670000</v>
      </c>
      <c r="N242" s="77"/>
      <c r="O242" s="104">
        <v>43455</v>
      </c>
      <c r="P242" s="55"/>
      <c r="Q242" s="55"/>
      <c r="R242" s="55">
        <f t="shared" si="48"/>
        <v>670000</v>
      </c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1" t="s">
        <v>81</v>
      </c>
      <c r="AI242" s="51"/>
      <c r="AJ242" s="51"/>
      <c r="AK242" s="51"/>
      <c r="AL242" s="51"/>
      <c r="AM242" s="51"/>
      <c r="AN242" s="51"/>
      <c r="AO242" s="51"/>
      <c r="AP242" s="51"/>
      <c r="AQ242" s="57">
        <v>1</v>
      </c>
      <c r="AR242" s="51" t="s">
        <v>614</v>
      </c>
      <c r="AS242" s="51"/>
      <c r="AT242" s="51"/>
      <c r="AU242" s="51"/>
      <c r="AV242" s="51" t="s">
        <v>100</v>
      </c>
      <c r="AW242" s="51"/>
      <c r="AX242" s="58" t="s">
        <v>86</v>
      </c>
      <c r="AY242" s="59"/>
      <c r="AZ242" s="60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72"/>
      <c r="BL242" s="73">
        <f t="shared" si="63"/>
        <v>0</v>
      </c>
      <c r="BM242" s="64">
        <f>+IF(ISERROR(ROUNDDOWN(VLOOKUP(J242,[1]償却率!$B$4:$C$82,2,FALSE)*台帳シート!M242,0)*台帳シート!BL242),0,ROUNDDOWN(VLOOKUP(台帳シート!J242,[1]償却率!$B$4:$C$82,2,FALSE)*台帳シート!M242,0)*台帳シート!BL242)</f>
        <v>0</v>
      </c>
      <c r="BN242" s="65">
        <f t="shared" si="64"/>
        <v>0</v>
      </c>
      <c r="BO242" s="74">
        <f t="shared" si="60"/>
        <v>0</v>
      </c>
      <c r="BP242" s="74">
        <f t="shared" si="65"/>
        <v>670000</v>
      </c>
      <c r="BQ242" s="65">
        <f t="shared" si="66"/>
        <v>0</v>
      </c>
      <c r="BR242" s="65">
        <f>IF(ISERROR(IF(BP242=0,IF(F242="無形・ソフトウェア",IF(ROUNDDOWN(VLOOKUP(J242,[1]償却率!$B$4:$C$77,2,FALSE)*台帳シート!M242,0)&gt;=台帳シート!BO242,台帳シート!BO242-0,ROUNDDOWN(VLOOKUP(台帳シート!J242,[1]償却率!$B$4:$C$77,2,FALSE)*台帳シート!M242,0)),IF(H242="1：リース",IF(ROUNDDOWN(VLOOKUP(J242,[1]償却率!$B$4:$C$77,2,FALSE)*台帳シート!M242,0)&gt;=台帳シート!BO242,台帳シート!BO242-0,ROUNDDOWN(VLOOKUP(台帳シート!J242,[1]償却率!$B$4:$C$77,2,FALSE)*台帳シート!M242,0)),IF(ROUNDDOWN(VLOOKUP(J242,[1]償却率!$B$4:$C$77,2,FALSE)*台帳シート!M242,0)&gt;=台帳シート!BO242,台帳シート!BO242-1,ROUNDDOWN(VLOOKUP(台帳シート!J242,[1]償却率!$B$4:$C$77,2,FALSE)*台帳シート!M242,0)))),0)),0,(IF(BP242=0,IF(F242="無形・ソフトウェア",IF(ROUNDDOWN(VLOOKUP(J242,[1]償却率!$B$4:$C$77,2,FALSE)*台帳シート!M242,0)&gt;=台帳シート!BO242,台帳シート!BO242-0,ROUNDDOWN(VLOOKUP(台帳シート!J242,[1]償却率!$B$4:$C$77,2,FALSE)*台帳シート!M242,0)),IF(H242="1：リース",IF(ROUNDDOWN(VLOOKUP(J242,[1]償却率!$B$4:$C$77,2,FALSE)*台帳シート!M242,0)&gt;=台帳シート!BO242,台帳シート!BO242-0,ROUNDDOWN(VLOOKUP(台帳シート!J242,[1]償却率!$B$4:$C$77,2,FALSE)*台帳シート!M242,0)),IF(ROUNDDOWN(VLOOKUP(J242,[1]償却率!$B$4:$C$77,2,FALSE)*台帳シート!M242,0)&gt;=台帳シート!BO242,台帳シート!BO242-1,ROUNDDOWN(VLOOKUP(台帳シート!J242,[1]償却率!$B$4:$C$77,2,FALSE)*台帳シート!M242,0)))),0)))</f>
        <v>0</v>
      </c>
      <c r="BS242" s="66">
        <f t="shared" si="62"/>
        <v>0</v>
      </c>
      <c r="BT242" s="75">
        <f t="shared" si="61"/>
        <v>670000</v>
      </c>
      <c r="BU242" s="68"/>
    </row>
    <row r="243" spans="2:73" ht="35.1" customHeight="1" x14ac:dyDescent="0.15">
      <c r="B243" s="108" t="s">
        <v>666</v>
      </c>
      <c r="C243" s="55"/>
      <c r="D243" s="47" t="s">
        <v>642</v>
      </c>
      <c r="E243" s="48" t="s">
        <v>77</v>
      </c>
      <c r="F243" s="49" t="s">
        <v>341</v>
      </c>
      <c r="G243" s="50" t="s">
        <v>667</v>
      </c>
      <c r="H243" s="51" t="s">
        <v>80</v>
      </c>
      <c r="I243" s="50"/>
      <c r="J243" s="49">
        <v>17</v>
      </c>
      <c r="K243" s="52">
        <v>43487</v>
      </c>
      <c r="L243" s="51"/>
      <c r="M243" s="71">
        <v>5227200</v>
      </c>
      <c r="N243" s="77"/>
      <c r="O243" s="104">
        <v>43487</v>
      </c>
      <c r="P243" s="55"/>
      <c r="Q243" s="55"/>
      <c r="R243" s="55">
        <f>IF(BP243&gt;0,BP243,"-")</f>
        <v>5227200</v>
      </c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1" t="s">
        <v>81</v>
      </c>
      <c r="AI243" s="51"/>
      <c r="AJ243" s="51"/>
      <c r="AK243" s="51"/>
      <c r="AL243" s="51"/>
      <c r="AM243" s="51"/>
      <c r="AN243" s="51"/>
      <c r="AO243" s="51"/>
      <c r="AP243" s="51"/>
      <c r="AQ243" s="57">
        <v>1</v>
      </c>
      <c r="AR243" s="51" t="s">
        <v>614</v>
      </c>
      <c r="AS243" s="51"/>
      <c r="AT243" s="51"/>
      <c r="AU243" s="51"/>
      <c r="AV243" s="51" t="s">
        <v>85</v>
      </c>
      <c r="AW243" s="51"/>
      <c r="AX243" s="58" t="s">
        <v>86</v>
      </c>
      <c r="AY243" s="59"/>
      <c r="AZ243" s="60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72"/>
      <c r="BL243" s="73">
        <f t="shared" si="63"/>
        <v>0</v>
      </c>
      <c r="BM243" s="64">
        <f>+IF(ISERROR(ROUNDDOWN(VLOOKUP(J243,[1]償却率!$B$4:$C$82,2,FALSE)*台帳シート!M243,0)*台帳シート!BL243),0,ROUNDDOWN(VLOOKUP(台帳シート!J243,[1]償却率!$B$4:$C$82,2,FALSE)*台帳シート!M243,0)*台帳シート!BL243)</f>
        <v>0</v>
      </c>
      <c r="BN243" s="65">
        <f t="shared" si="64"/>
        <v>0</v>
      </c>
      <c r="BO243" s="74">
        <f t="shared" si="60"/>
        <v>0</v>
      </c>
      <c r="BP243" s="74">
        <f t="shared" si="65"/>
        <v>5227200</v>
      </c>
      <c r="BQ243" s="65">
        <f t="shared" si="66"/>
        <v>0</v>
      </c>
      <c r="BR243" s="65">
        <f>IF(ISERROR(IF(BP243=0,IF(F243="無形・ソフトウェア",IF(ROUNDDOWN(VLOOKUP(J243,[1]償却率!$B$4:$C$77,2,FALSE)*台帳シート!M243,0)&gt;=台帳シート!BO243,台帳シート!BO243-0,ROUNDDOWN(VLOOKUP(台帳シート!J243,[1]償却率!$B$4:$C$77,2,FALSE)*台帳シート!M243,0)),IF(H243="1：リース",IF(ROUNDDOWN(VLOOKUP(J243,[1]償却率!$B$4:$C$77,2,FALSE)*台帳シート!M243,0)&gt;=台帳シート!BO243,台帳シート!BO243-0,ROUNDDOWN(VLOOKUP(台帳シート!J243,[1]償却率!$B$4:$C$77,2,FALSE)*台帳シート!M243,0)),IF(ROUNDDOWN(VLOOKUP(J243,[1]償却率!$B$4:$C$77,2,FALSE)*台帳シート!M243,0)&gt;=台帳シート!BO243,台帳シート!BO243-1,ROUNDDOWN(VLOOKUP(台帳シート!J243,[1]償却率!$B$4:$C$77,2,FALSE)*台帳シート!M243,0)))),0)),0,(IF(BP243=0,IF(F243="無形・ソフトウェア",IF(ROUNDDOWN(VLOOKUP(J243,[1]償却率!$B$4:$C$77,2,FALSE)*台帳シート!M243,0)&gt;=台帳シート!BO243,台帳シート!BO243-0,ROUNDDOWN(VLOOKUP(台帳シート!J243,[1]償却率!$B$4:$C$77,2,FALSE)*台帳シート!M243,0)),IF(H243="1：リース",IF(ROUNDDOWN(VLOOKUP(J243,[1]償却率!$B$4:$C$77,2,FALSE)*台帳シート!M243,0)&gt;=台帳シート!BO243,台帳シート!BO243-0,ROUNDDOWN(VLOOKUP(台帳シート!J243,[1]償却率!$B$4:$C$77,2,FALSE)*台帳シート!M243,0)),IF(ROUNDDOWN(VLOOKUP(J243,[1]償却率!$B$4:$C$77,2,FALSE)*台帳シート!M243,0)&gt;=台帳シート!BO243,台帳シート!BO243-1,ROUNDDOWN(VLOOKUP(台帳シート!J243,[1]償却率!$B$4:$C$77,2,FALSE)*台帳シート!M243,0)))),0)))</f>
        <v>0</v>
      </c>
      <c r="BS243" s="66">
        <f t="shared" si="62"/>
        <v>0</v>
      </c>
      <c r="BT243" s="75">
        <f t="shared" si="61"/>
        <v>5227200</v>
      </c>
      <c r="BU243" s="68"/>
    </row>
    <row r="244" spans="2:73" ht="35.1" customHeight="1" x14ac:dyDescent="0.15">
      <c r="B244" s="108" t="s">
        <v>668</v>
      </c>
      <c r="C244" s="55"/>
      <c r="D244" s="47" t="s">
        <v>637</v>
      </c>
      <c r="E244" s="48" t="s">
        <v>77</v>
      </c>
      <c r="F244" s="49" t="s">
        <v>341</v>
      </c>
      <c r="G244" s="50" t="s">
        <v>669</v>
      </c>
      <c r="H244" s="51" t="s">
        <v>80</v>
      </c>
      <c r="I244" s="50"/>
      <c r="J244" s="49">
        <v>17</v>
      </c>
      <c r="K244" s="52">
        <v>43510</v>
      </c>
      <c r="L244" s="51"/>
      <c r="M244" s="71">
        <v>25380000</v>
      </c>
      <c r="N244" s="77"/>
      <c r="O244" s="104">
        <v>43510</v>
      </c>
      <c r="P244" s="55"/>
      <c r="Q244" s="55"/>
      <c r="R244" s="55">
        <f>IF(BP244&gt;0,BP244,"-")</f>
        <v>25380000</v>
      </c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1" t="s">
        <v>81</v>
      </c>
      <c r="AI244" s="51"/>
      <c r="AJ244" s="51"/>
      <c r="AK244" s="51"/>
      <c r="AL244" s="51"/>
      <c r="AM244" s="51"/>
      <c r="AN244" s="51"/>
      <c r="AO244" s="51"/>
      <c r="AP244" s="51"/>
      <c r="AQ244" s="57">
        <v>1</v>
      </c>
      <c r="AR244" s="51" t="s">
        <v>614</v>
      </c>
      <c r="AS244" s="51"/>
      <c r="AT244" s="51"/>
      <c r="AU244" s="51"/>
      <c r="AV244" s="51" t="s">
        <v>85</v>
      </c>
      <c r="AW244" s="51"/>
      <c r="AX244" s="58" t="s">
        <v>86</v>
      </c>
      <c r="AY244" s="59"/>
      <c r="AZ244" s="60"/>
      <c r="BA244" s="55"/>
      <c r="BB244" s="55"/>
      <c r="BC244" s="55"/>
      <c r="BD244" s="55"/>
      <c r="BE244" s="55"/>
      <c r="BF244" s="55"/>
      <c r="BG244" s="55"/>
      <c r="BH244" s="55"/>
      <c r="BI244" s="55"/>
      <c r="BJ244" s="55"/>
      <c r="BK244" s="72"/>
      <c r="BL244" s="73">
        <f t="shared" si="63"/>
        <v>0</v>
      </c>
      <c r="BM244" s="64">
        <f>+IF(ISERROR(ROUNDDOWN(VLOOKUP(J244,[1]償却率!$B$4:$C$82,2,FALSE)*台帳シート!M244,0)*台帳シート!BL244),0,ROUNDDOWN(VLOOKUP(台帳シート!J244,[1]償却率!$B$4:$C$82,2,FALSE)*台帳シート!M244,0)*台帳シート!BL244)</f>
        <v>0</v>
      </c>
      <c r="BN244" s="65">
        <f t="shared" si="64"/>
        <v>0</v>
      </c>
      <c r="BO244" s="74">
        <f t="shared" si="60"/>
        <v>0</v>
      </c>
      <c r="BP244" s="74">
        <f t="shared" si="65"/>
        <v>25380000</v>
      </c>
      <c r="BQ244" s="65">
        <f t="shared" si="66"/>
        <v>0</v>
      </c>
      <c r="BR244" s="65">
        <f>IF(ISERROR(IF(BP244=0,IF(F244="無形・ソフトウェア",IF(ROUNDDOWN(VLOOKUP(J244,[1]償却率!$B$4:$C$77,2,FALSE)*台帳シート!M244,0)&gt;=台帳シート!BO244,台帳シート!BO244-0,ROUNDDOWN(VLOOKUP(台帳シート!J244,[1]償却率!$B$4:$C$77,2,FALSE)*台帳シート!M244,0)),IF(H244="1：リース",IF(ROUNDDOWN(VLOOKUP(J244,[1]償却率!$B$4:$C$77,2,FALSE)*台帳シート!M244,0)&gt;=台帳シート!BO244,台帳シート!BO244-0,ROUNDDOWN(VLOOKUP(台帳シート!J244,[1]償却率!$B$4:$C$77,2,FALSE)*台帳シート!M244,0)),IF(ROUNDDOWN(VLOOKUP(J244,[1]償却率!$B$4:$C$77,2,FALSE)*台帳シート!M244,0)&gt;=台帳シート!BO244,台帳シート!BO244-1,ROUNDDOWN(VLOOKUP(台帳シート!J244,[1]償却率!$B$4:$C$77,2,FALSE)*台帳シート!M244,0)))),0)),0,(IF(BP244=0,IF(F244="無形・ソフトウェア",IF(ROUNDDOWN(VLOOKUP(J244,[1]償却率!$B$4:$C$77,2,FALSE)*台帳シート!M244,0)&gt;=台帳シート!BO244,台帳シート!BO244-0,ROUNDDOWN(VLOOKUP(台帳シート!J244,[1]償却率!$B$4:$C$77,2,FALSE)*台帳シート!M244,0)),IF(H244="1：リース",IF(ROUNDDOWN(VLOOKUP(J244,[1]償却率!$B$4:$C$77,2,FALSE)*台帳シート!M244,0)&gt;=台帳シート!BO244,台帳シート!BO244-0,ROUNDDOWN(VLOOKUP(台帳シート!J244,[1]償却率!$B$4:$C$77,2,FALSE)*台帳シート!M244,0)),IF(ROUNDDOWN(VLOOKUP(J244,[1]償却率!$B$4:$C$77,2,FALSE)*台帳シート!M244,0)&gt;=台帳シート!BO244,台帳シート!BO244-1,ROUNDDOWN(VLOOKUP(台帳シート!J244,[1]償却率!$B$4:$C$77,2,FALSE)*台帳シート!M244,0)))),0)))</f>
        <v>0</v>
      </c>
      <c r="BS244" s="66">
        <f t="shared" si="62"/>
        <v>0</v>
      </c>
      <c r="BT244" s="75">
        <f t="shared" si="61"/>
        <v>25380000</v>
      </c>
      <c r="BU244" s="68"/>
    </row>
    <row r="245" spans="2:73" ht="35.1" customHeight="1" x14ac:dyDescent="0.15">
      <c r="B245" s="108" t="s">
        <v>670</v>
      </c>
      <c r="C245" s="55"/>
      <c r="D245" s="47" t="s">
        <v>642</v>
      </c>
      <c r="E245" s="48" t="s">
        <v>77</v>
      </c>
      <c r="F245" s="49" t="s">
        <v>341</v>
      </c>
      <c r="G245" s="50" t="s">
        <v>671</v>
      </c>
      <c r="H245" s="51" t="s">
        <v>80</v>
      </c>
      <c r="I245" s="50"/>
      <c r="J245" s="49">
        <v>5</v>
      </c>
      <c r="K245" s="52">
        <v>43546</v>
      </c>
      <c r="L245" s="51"/>
      <c r="M245" s="71">
        <v>10800000</v>
      </c>
      <c r="N245" s="77"/>
      <c r="O245" s="104">
        <v>43546</v>
      </c>
      <c r="P245" s="55"/>
      <c r="Q245" s="55"/>
      <c r="R245" s="55">
        <f>IF(BP245&gt;0,BP245,"-")</f>
        <v>10800000</v>
      </c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1" t="s">
        <v>81</v>
      </c>
      <c r="AI245" s="51"/>
      <c r="AJ245" s="51"/>
      <c r="AK245" s="51"/>
      <c r="AL245" s="51"/>
      <c r="AM245" s="51"/>
      <c r="AN245" s="51"/>
      <c r="AO245" s="51"/>
      <c r="AP245" s="51"/>
      <c r="AQ245" s="57">
        <v>1</v>
      </c>
      <c r="AR245" s="51" t="s">
        <v>614</v>
      </c>
      <c r="AS245" s="51"/>
      <c r="AT245" s="51"/>
      <c r="AU245" s="51"/>
      <c r="AV245" s="51" t="s">
        <v>85</v>
      </c>
      <c r="AW245" s="51"/>
      <c r="AX245" s="58" t="s">
        <v>86</v>
      </c>
      <c r="AY245" s="59"/>
      <c r="AZ245" s="60"/>
      <c r="BA245" s="55"/>
      <c r="BB245" s="55"/>
      <c r="BC245" s="55"/>
      <c r="BD245" s="55"/>
      <c r="BE245" s="55"/>
      <c r="BF245" s="55"/>
      <c r="BG245" s="55"/>
      <c r="BH245" s="55"/>
      <c r="BI245" s="55"/>
      <c r="BJ245" s="55"/>
      <c r="BK245" s="72"/>
      <c r="BL245" s="73">
        <f t="shared" si="63"/>
        <v>0</v>
      </c>
      <c r="BM245" s="64">
        <f>+IF(ISERROR(ROUNDDOWN(VLOOKUP(J245,[1]償却率!$B$4:$C$82,2,FALSE)*台帳シート!M245,0)*台帳シート!BL245),0,ROUNDDOWN(VLOOKUP(台帳シート!J245,[1]償却率!$B$4:$C$82,2,FALSE)*台帳シート!M245,0)*台帳シート!BL245)</f>
        <v>0</v>
      </c>
      <c r="BN245" s="65">
        <f t="shared" si="64"/>
        <v>0</v>
      </c>
      <c r="BO245" s="74">
        <f t="shared" si="60"/>
        <v>0</v>
      </c>
      <c r="BP245" s="74">
        <f t="shared" si="65"/>
        <v>10800000</v>
      </c>
      <c r="BQ245" s="65">
        <f t="shared" si="66"/>
        <v>0</v>
      </c>
      <c r="BR245" s="65">
        <f>IF(ISERROR(IF(BP245=0,IF(F245="無形・ソフトウェア",IF(ROUNDDOWN(VLOOKUP(J245,[1]償却率!$B$4:$C$77,2,FALSE)*台帳シート!M245,0)&gt;=台帳シート!BO245,台帳シート!BO245-0,ROUNDDOWN(VLOOKUP(台帳シート!J245,[1]償却率!$B$4:$C$77,2,FALSE)*台帳シート!M245,0)),IF(H245="1：リース",IF(ROUNDDOWN(VLOOKUP(J245,[1]償却率!$B$4:$C$77,2,FALSE)*台帳シート!M245,0)&gt;=台帳シート!BO245,台帳シート!BO245-0,ROUNDDOWN(VLOOKUP(台帳シート!J245,[1]償却率!$B$4:$C$77,2,FALSE)*台帳シート!M245,0)),IF(ROUNDDOWN(VLOOKUP(J245,[1]償却率!$B$4:$C$77,2,FALSE)*台帳シート!M245,0)&gt;=台帳シート!BO245,台帳シート!BO245-1,ROUNDDOWN(VLOOKUP(台帳シート!J245,[1]償却率!$B$4:$C$77,2,FALSE)*台帳シート!M245,0)))),0)),0,(IF(BP245=0,IF(F245="無形・ソフトウェア",IF(ROUNDDOWN(VLOOKUP(J245,[1]償却率!$B$4:$C$77,2,FALSE)*台帳シート!M245,0)&gt;=台帳シート!BO245,台帳シート!BO245-0,ROUNDDOWN(VLOOKUP(台帳シート!J245,[1]償却率!$B$4:$C$77,2,FALSE)*台帳シート!M245,0)),IF(H245="1：リース",IF(ROUNDDOWN(VLOOKUP(J245,[1]償却率!$B$4:$C$77,2,FALSE)*台帳シート!M245,0)&gt;=台帳シート!BO245,台帳シート!BO245-0,ROUNDDOWN(VLOOKUP(台帳シート!J245,[1]償却率!$B$4:$C$77,2,FALSE)*台帳シート!M245,0)),IF(ROUNDDOWN(VLOOKUP(J245,[1]償却率!$B$4:$C$77,2,FALSE)*台帳シート!M245,0)&gt;=台帳シート!BO245,台帳シート!BO245-1,ROUNDDOWN(VLOOKUP(台帳シート!J245,[1]償却率!$B$4:$C$77,2,FALSE)*台帳シート!M245,0)))),0)))</f>
        <v>0</v>
      </c>
      <c r="BS245" s="66">
        <f t="shared" si="62"/>
        <v>0</v>
      </c>
      <c r="BT245" s="75">
        <f t="shared" si="61"/>
        <v>10800000</v>
      </c>
      <c r="BU245" s="68"/>
    </row>
    <row r="246" spans="2:73" ht="35.1" customHeight="1" x14ac:dyDescent="0.15">
      <c r="B246" s="108" t="s">
        <v>672</v>
      </c>
      <c r="C246" s="55"/>
      <c r="D246" s="47" t="s">
        <v>589</v>
      </c>
      <c r="E246" s="48" t="s">
        <v>156</v>
      </c>
      <c r="F246" s="49" t="s">
        <v>341</v>
      </c>
      <c r="G246" s="50" t="s">
        <v>673</v>
      </c>
      <c r="H246" s="51" t="s">
        <v>80</v>
      </c>
      <c r="I246" s="50"/>
      <c r="J246" s="49">
        <v>4</v>
      </c>
      <c r="K246" s="52">
        <v>35884</v>
      </c>
      <c r="L246" s="51"/>
      <c r="M246" s="71">
        <v>576660</v>
      </c>
      <c r="N246" s="77"/>
      <c r="O246" s="52"/>
      <c r="P246" s="55"/>
      <c r="Q246" s="55"/>
      <c r="R246" s="71">
        <v>576660</v>
      </c>
      <c r="S246" s="55"/>
      <c r="T246" s="55"/>
      <c r="U246" s="55"/>
      <c r="V246" s="55">
        <v>576660</v>
      </c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1" t="s">
        <v>81</v>
      </c>
      <c r="AI246" s="51"/>
      <c r="AJ246" s="51"/>
      <c r="AK246" s="51"/>
      <c r="AL246" s="51"/>
      <c r="AM246" s="51"/>
      <c r="AN246" s="51"/>
      <c r="AO246" s="51"/>
      <c r="AP246" s="51"/>
      <c r="AQ246" s="57">
        <v>1</v>
      </c>
      <c r="AR246" s="51" t="s">
        <v>614</v>
      </c>
      <c r="AS246" s="51"/>
      <c r="AT246" s="51"/>
      <c r="AU246" s="51"/>
      <c r="AV246" s="51" t="s">
        <v>100</v>
      </c>
      <c r="AW246" s="51"/>
      <c r="AX246" s="58" t="s">
        <v>86</v>
      </c>
      <c r="AY246" s="59"/>
      <c r="AZ246" s="60"/>
      <c r="BA246" s="55"/>
      <c r="BB246" s="55"/>
      <c r="BC246" s="55"/>
      <c r="BD246" s="55"/>
      <c r="BE246" s="55"/>
      <c r="BF246" s="55"/>
      <c r="BG246" s="55"/>
      <c r="BH246" s="55"/>
      <c r="BI246" s="55"/>
      <c r="BJ246" s="55"/>
      <c r="BK246" s="72"/>
      <c r="BL246" s="73">
        <f t="shared" si="63"/>
        <v>20</v>
      </c>
      <c r="BM246" s="64">
        <f>+IF(ISERROR(ROUNDDOWN(VLOOKUP(J246,[1]償却率!$B$4:$C$82,2,FALSE)*台帳シート!M246,0)*台帳シート!BL246),0,ROUNDDOWN(VLOOKUP(台帳シート!J246,[1]償却率!$B$4:$C$82,2,FALSE)*台帳シート!M246,0)*台帳シート!BL246)</f>
        <v>2883300</v>
      </c>
      <c r="BN246" s="65">
        <v>0</v>
      </c>
      <c r="BO246" s="65">
        <v>0</v>
      </c>
      <c r="BP246" s="74">
        <v>576660</v>
      </c>
      <c r="BQ246" s="65">
        <f>IF(BP246&lt;0,-BN246+BP246,0)</f>
        <v>0</v>
      </c>
      <c r="BR246" s="65">
        <f>IF(ISERROR(IF(BP246=0,IF(F246="無形・ソフトウェア",IF(ROUNDDOWN(VLOOKUP(J246,[1]償却率!$B$4:$C$77,2,FALSE)*台帳シート!M246,0)&gt;=台帳シート!BO246,台帳シート!BO246-0,ROUNDDOWN(VLOOKUP(台帳シート!J246,[1]償却率!$B$4:$C$77,2,FALSE)*台帳シート!M246,0)),IF(H246="1：リース",IF(ROUNDDOWN(VLOOKUP(J246,[1]償却率!$B$4:$C$77,2,FALSE)*台帳シート!M246,0)&gt;=台帳シート!BO246,台帳シート!BO246-0,ROUNDDOWN(VLOOKUP(台帳シート!J246,[1]償却率!$B$4:$C$77,2,FALSE)*台帳シート!M246,0)),IF(ROUNDDOWN(VLOOKUP(J246,[1]償却率!$B$4:$C$77,2,FALSE)*台帳シート!M246,0)&gt;=台帳シート!BO246,台帳シート!BO246-1,ROUNDDOWN(VLOOKUP(台帳シート!J246,[1]償却率!$B$4:$C$77,2,FALSE)*台帳シート!M246,0)))),0)),0,(IF(BP246=0,IF(F246="無形・ソフトウェア",IF(ROUNDDOWN(VLOOKUP(J246,[1]償却率!$B$4:$C$77,2,FALSE)*台帳シート!M246,0)&gt;=台帳シート!BO246,台帳シート!BO246-0,ROUNDDOWN(VLOOKUP(台帳シート!J246,[1]償却率!$B$4:$C$77,2,FALSE)*台帳シート!M246,0)),IF(H246="1：リース",IF(ROUNDDOWN(VLOOKUP(J246,[1]償却率!$B$4:$C$77,2,FALSE)*台帳シート!M246,0)&gt;=台帳シート!BO246,台帳シート!BO246-0,ROUNDDOWN(VLOOKUP(台帳シート!J246,[1]償却率!$B$4:$C$77,2,FALSE)*台帳シート!M246,0)),IF(ROUNDDOWN(VLOOKUP(J246,[1]償却率!$B$4:$C$77,2,FALSE)*台帳シート!M246,0)&gt;=台帳シート!BO246,台帳シート!BO246-1,ROUNDDOWN(VLOOKUP(台帳シート!J246,[1]償却率!$B$4:$C$77,2,FALSE)*台帳シート!M246,0)))),0)))</f>
        <v>0</v>
      </c>
      <c r="BS246" s="66">
        <v>576659</v>
      </c>
      <c r="BT246" s="75">
        <v>1</v>
      </c>
      <c r="BU246" s="68"/>
    </row>
    <row r="247" spans="2:73" ht="35.1" customHeight="1" x14ac:dyDescent="0.15">
      <c r="B247" s="108" t="s">
        <v>674</v>
      </c>
      <c r="C247" s="55"/>
      <c r="D247" s="47" t="s">
        <v>589</v>
      </c>
      <c r="E247" s="48" t="s">
        <v>156</v>
      </c>
      <c r="F247" s="49" t="s">
        <v>341</v>
      </c>
      <c r="G247" s="50" t="s">
        <v>673</v>
      </c>
      <c r="H247" s="51" t="s">
        <v>80</v>
      </c>
      <c r="I247" s="50"/>
      <c r="J247" s="49">
        <v>4</v>
      </c>
      <c r="K247" s="52">
        <v>35884</v>
      </c>
      <c r="L247" s="51"/>
      <c r="M247" s="71">
        <v>576660</v>
      </c>
      <c r="N247" s="77"/>
      <c r="O247" s="52"/>
      <c r="P247" s="55"/>
      <c r="Q247" s="55"/>
      <c r="R247" s="71">
        <v>576660</v>
      </c>
      <c r="S247" s="55"/>
      <c r="T247" s="55"/>
      <c r="U247" s="55"/>
      <c r="V247" s="55">
        <v>576660</v>
      </c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1" t="s">
        <v>81</v>
      </c>
      <c r="AI247" s="51"/>
      <c r="AJ247" s="51"/>
      <c r="AK247" s="51"/>
      <c r="AL247" s="51"/>
      <c r="AM247" s="51"/>
      <c r="AN247" s="51"/>
      <c r="AO247" s="51"/>
      <c r="AP247" s="51"/>
      <c r="AQ247" s="57">
        <v>1</v>
      </c>
      <c r="AR247" s="51" t="s">
        <v>614</v>
      </c>
      <c r="AS247" s="51"/>
      <c r="AT247" s="51"/>
      <c r="AU247" s="51"/>
      <c r="AV247" s="51" t="s">
        <v>100</v>
      </c>
      <c r="AW247" s="51"/>
      <c r="AX247" s="58" t="s">
        <v>86</v>
      </c>
      <c r="AY247" s="59"/>
      <c r="AZ247" s="60"/>
      <c r="BA247" s="55"/>
      <c r="BB247" s="55"/>
      <c r="BC247" s="55"/>
      <c r="BD247" s="55"/>
      <c r="BE247" s="55"/>
      <c r="BF247" s="55"/>
      <c r="BG247" s="55"/>
      <c r="BH247" s="55"/>
      <c r="BI247" s="55"/>
      <c r="BJ247" s="55"/>
      <c r="BK247" s="72"/>
      <c r="BL247" s="73">
        <f t="shared" si="63"/>
        <v>20</v>
      </c>
      <c r="BM247" s="64">
        <f>+IF(ISERROR(ROUNDDOWN(VLOOKUP(J247,[1]償却率!$B$4:$C$82,2,FALSE)*台帳シート!M247,0)*台帳シート!BL247),0,ROUNDDOWN(VLOOKUP(台帳シート!J247,[1]償却率!$B$4:$C$82,2,FALSE)*台帳シート!M247,0)*台帳シート!BL247)</f>
        <v>2883300</v>
      </c>
      <c r="BN247" s="65">
        <v>0</v>
      </c>
      <c r="BO247" s="65">
        <v>0</v>
      </c>
      <c r="BP247" s="74">
        <v>576660</v>
      </c>
      <c r="BQ247" s="65">
        <f t="shared" si="66"/>
        <v>0</v>
      </c>
      <c r="BR247" s="65">
        <f>IF(ISERROR(IF(BP247=0,IF(F247="無形・ソフトウェア",IF(ROUNDDOWN(VLOOKUP(J247,[1]償却率!$B$4:$C$77,2,FALSE)*台帳シート!M247,0)&gt;=台帳シート!BO247,台帳シート!BO247-0,ROUNDDOWN(VLOOKUP(台帳シート!J247,[1]償却率!$B$4:$C$77,2,FALSE)*台帳シート!M247,0)),IF(H247="1：リース",IF(ROUNDDOWN(VLOOKUP(J247,[1]償却率!$B$4:$C$77,2,FALSE)*台帳シート!M247,0)&gt;=台帳シート!BO247,台帳シート!BO247-0,ROUNDDOWN(VLOOKUP(台帳シート!J247,[1]償却率!$B$4:$C$77,2,FALSE)*台帳シート!M247,0)),IF(ROUNDDOWN(VLOOKUP(J247,[1]償却率!$B$4:$C$77,2,FALSE)*台帳シート!M247,0)&gt;=台帳シート!BO247,台帳シート!BO247-1,ROUNDDOWN(VLOOKUP(台帳シート!J247,[1]償却率!$B$4:$C$77,2,FALSE)*台帳シート!M247,0)))),0)),0,(IF(BP247=0,IF(F247="無形・ソフトウェア",IF(ROUNDDOWN(VLOOKUP(J247,[1]償却率!$B$4:$C$77,2,FALSE)*台帳シート!M247,0)&gt;=台帳シート!BO247,台帳シート!BO247-0,ROUNDDOWN(VLOOKUP(台帳シート!J247,[1]償却率!$B$4:$C$77,2,FALSE)*台帳シート!M247,0)),IF(H247="1：リース",IF(ROUNDDOWN(VLOOKUP(J247,[1]償却率!$B$4:$C$77,2,FALSE)*台帳シート!M247,0)&gt;=台帳シート!BO247,台帳シート!BO247-0,ROUNDDOWN(VLOOKUP(台帳シート!J247,[1]償却率!$B$4:$C$77,2,FALSE)*台帳シート!M247,0)),IF(ROUNDDOWN(VLOOKUP(J247,[1]償却率!$B$4:$C$77,2,FALSE)*台帳シート!M247,0)&gt;=台帳シート!BO247,台帳シート!BO247-1,ROUNDDOWN(VLOOKUP(台帳シート!J247,[1]償却率!$B$4:$C$77,2,FALSE)*台帳シート!M247,0)))),0)))</f>
        <v>0</v>
      </c>
      <c r="BS247" s="66">
        <v>576659</v>
      </c>
      <c r="BT247" s="75">
        <v>1</v>
      </c>
      <c r="BU247" s="68"/>
    </row>
    <row r="248" spans="2:73" ht="35.1" customHeight="1" x14ac:dyDescent="0.15">
      <c r="B248" s="108" t="s">
        <v>675</v>
      </c>
      <c r="C248" s="55"/>
      <c r="D248" s="47" t="s">
        <v>589</v>
      </c>
      <c r="E248" s="48" t="s">
        <v>156</v>
      </c>
      <c r="F248" s="49" t="s">
        <v>341</v>
      </c>
      <c r="G248" s="50" t="s">
        <v>673</v>
      </c>
      <c r="H248" s="51" t="s">
        <v>80</v>
      </c>
      <c r="I248" s="50"/>
      <c r="J248" s="49">
        <v>4</v>
      </c>
      <c r="K248" s="52">
        <v>35884</v>
      </c>
      <c r="L248" s="51"/>
      <c r="M248" s="71">
        <v>576660</v>
      </c>
      <c r="N248" s="77"/>
      <c r="O248" s="52"/>
      <c r="P248" s="55"/>
      <c r="Q248" s="55"/>
      <c r="R248" s="71">
        <v>576600</v>
      </c>
      <c r="S248" s="55"/>
      <c r="T248" s="55"/>
      <c r="U248" s="55"/>
      <c r="V248" s="55">
        <v>576600</v>
      </c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1" t="s">
        <v>81</v>
      </c>
      <c r="AI248" s="51"/>
      <c r="AJ248" s="51"/>
      <c r="AK248" s="51"/>
      <c r="AL248" s="51"/>
      <c r="AM248" s="51"/>
      <c r="AN248" s="51"/>
      <c r="AO248" s="51"/>
      <c r="AP248" s="51"/>
      <c r="AQ248" s="57">
        <v>1</v>
      </c>
      <c r="AR248" s="51" t="s">
        <v>614</v>
      </c>
      <c r="AS248" s="51"/>
      <c r="AT248" s="51"/>
      <c r="AU248" s="51"/>
      <c r="AV248" s="51" t="s">
        <v>100</v>
      </c>
      <c r="AW248" s="51"/>
      <c r="AX248" s="58" t="s">
        <v>86</v>
      </c>
      <c r="AY248" s="59"/>
      <c r="AZ248" s="60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72"/>
      <c r="BL248" s="73">
        <f t="shared" si="63"/>
        <v>20</v>
      </c>
      <c r="BM248" s="64">
        <f>+IF(ISERROR(ROUNDDOWN(VLOOKUP(J248,[1]償却率!$B$4:$C$82,2,FALSE)*台帳シート!M248,0)*台帳シート!BL248),0,ROUNDDOWN(VLOOKUP(台帳シート!J248,[1]償却率!$B$4:$C$82,2,FALSE)*台帳シート!M248,0)*台帳シート!BL248)</f>
        <v>2883300</v>
      </c>
      <c r="BN248" s="65">
        <v>0</v>
      </c>
      <c r="BO248" s="65">
        <v>0</v>
      </c>
      <c r="BP248" s="74">
        <v>576660</v>
      </c>
      <c r="BQ248" s="65">
        <f t="shared" si="66"/>
        <v>0</v>
      </c>
      <c r="BR248" s="65">
        <f>IF(ISERROR(IF(BP248=0,IF(F248="無形・ソフトウェア",IF(ROUNDDOWN(VLOOKUP(J248,[1]償却率!$B$4:$C$77,2,FALSE)*台帳シート!M248,0)&gt;=台帳シート!BO248,台帳シート!BO248-0,ROUNDDOWN(VLOOKUP(台帳シート!J248,[1]償却率!$B$4:$C$77,2,FALSE)*台帳シート!M248,0)),IF(H248="1：リース",IF(ROUNDDOWN(VLOOKUP(J248,[1]償却率!$B$4:$C$77,2,FALSE)*台帳シート!M248,0)&gt;=台帳シート!BO248,台帳シート!BO248-0,ROUNDDOWN(VLOOKUP(台帳シート!J248,[1]償却率!$B$4:$C$77,2,FALSE)*台帳シート!M248,0)),IF(ROUNDDOWN(VLOOKUP(J248,[1]償却率!$B$4:$C$77,2,FALSE)*台帳シート!M248,0)&gt;=台帳シート!BO248,台帳シート!BO248-1,ROUNDDOWN(VLOOKUP(台帳シート!J248,[1]償却率!$B$4:$C$77,2,FALSE)*台帳シート!M248,0)))),0)),0,(IF(BP248=0,IF(F248="無形・ソフトウェア",IF(ROUNDDOWN(VLOOKUP(J248,[1]償却率!$B$4:$C$77,2,FALSE)*台帳シート!M248,0)&gt;=台帳シート!BO248,台帳シート!BO248-0,ROUNDDOWN(VLOOKUP(台帳シート!J248,[1]償却率!$B$4:$C$77,2,FALSE)*台帳シート!M248,0)),IF(H248="1：リース",IF(ROUNDDOWN(VLOOKUP(J248,[1]償却率!$B$4:$C$77,2,FALSE)*台帳シート!M248,0)&gt;=台帳シート!BO248,台帳シート!BO248-0,ROUNDDOWN(VLOOKUP(台帳シート!J248,[1]償却率!$B$4:$C$77,2,FALSE)*台帳シート!M248,0)),IF(ROUNDDOWN(VLOOKUP(J248,[1]償却率!$B$4:$C$77,2,FALSE)*台帳シート!M248,0)&gt;=台帳シート!BO248,台帳シート!BO248-1,ROUNDDOWN(VLOOKUP(台帳シート!J248,[1]償却率!$B$4:$C$77,2,FALSE)*台帳シート!M248,0)))),0)))</f>
        <v>0</v>
      </c>
      <c r="BS248" s="66">
        <v>576659</v>
      </c>
      <c r="BT248" s="75">
        <v>1</v>
      </c>
      <c r="BU248" s="68"/>
    </row>
    <row r="249" spans="2:73" ht="35.1" customHeight="1" x14ac:dyDescent="0.15">
      <c r="B249" s="108" t="s">
        <v>676</v>
      </c>
      <c r="C249" s="55"/>
      <c r="D249" s="47" t="s">
        <v>589</v>
      </c>
      <c r="E249" s="48" t="s">
        <v>156</v>
      </c>
      <c r="F249" s="49" t="s">
        <v>341</v>
      </c>
      <c r="G249" s="50" t="s">
        <v>677</v>
      </c>
      <c r="H249" s="51" t="s">
        <v>80</v>
      </c>
      <c r="I249" s="50"/>
      <c r="J249" s="49">
        <v>5</v>
      </c>
      <c r="K249" s="52">
        <v>37545</v>
      </c>
      <c r="L249" s="51"/>
      <c r="M249" s="71">
        <v>517650</v>
      </c>
      <c r="N249" s="77"/>
      <c r="O249" s="52"/>
      <c r="P249" s="55"/>
      <c r="Q249" s="55"/>
      <c r="R249" s="71">
        <v>517650</v>
      </c>
      <c r="S249" s="55"/>
      <c r="T249" s="55"/>
      <c r="U249" s="55"/>
      <c r="V249" s="55">
        <v>517650</v>
      </c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1" t="s">
        <v>81</v>
      </c>
      <c r="AI249" s="51"/>
      <c r="AJ249" s="51"/>
      <c r="AK249" s="51"/>
      <c r="AL249" s="51"/>
      <c r="AM249" s="51"/>
      <c r="AN249" s="51"/>
      <c r="AO249" s="51"/>
      <c r="AP249" s="51"/>
      <c r="AQ249" s="57">
        <v>1</v>
      </c>
      <c r="AR249" s="51" t="s">
        <v>614</v>
      </c>
      <c r="AS249" s="51"/>
      <c r="AT249" s="51"/>
      <c r="AU249" s="51"/>
      <c r="AV249" s="51" t="s">
        <v>100</v>
      </c>
      <c r="AW249" s="51"/>
      <c r="AX249" s="58" t="s">
        <v>86</v>
      </c>
      <c r="AY249" s="59"/>
      <c r="AZ249" s="60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72"/>
      <c r="BL249" s="73">
        <f t="shared" si="63"/>
        <v>15</v>
      </c>
      <c r="BM249" s="64">
        <f>+IF(ISERROR(ROUNDDOWN(VLOOKUP(J249,[1]償却率!$B$4:$C$82,2,FALSE)*台帳シート!M249,0)*台帳シート!BL249),0,ROUNDDOWN(VLOOKUP(台帳シート!J249,[1]償却率!$B$4:$C$82,2,FALSE)*台帳シート!M249,0)*台帳シート!BL249)</f>
        <v>1552950</v>
      </c>
      <c r="BN249" s="65">
        <v>0</v>
      </c>
      <c r="BO249" s="65">
        <v>0</v>
      </c>
      <c r="BP249" s="74">
        <v>517650</v>
      </c>
      <c r="BQ249" s="65">
        <f t="shared" si="66"/>
        <v>0</v>
      </c>
      <c r="BR249" s="65">
        <f>IF(ISERROR(IF(BP249=0,IF(F249="無形・ソフトウェア",IF(ROUNDDOWN(VLOOKUP(J249,[1]償却率!$B$4:$C$77,2,FALSE)*台帳シート!M249,0)&gt;=台帳シート!BO249,台帳シート!BO249-0,ROUNDDOWN(VLOOKUP(台帳シート!J249,[1]償却率!$B$4:$C$77,2,FALSE)*台帳シート!M249,0)),IF(H249="1：リース",IF(ROUNDDOWN(VLOOKUP(J249,[1]償却率!$B$4:$C$77,2,FALSE)*台帳シート!M249,0)&gt;=台帳シート!BO249,台帳シート!BO249-0,ROUNDDOWN(VLOOKUP(台帳シート!J249,[1]償却率!$B$4:$C$77,2,FALSE)*台帳シート!M249,0)),IF(ROUNDDOWN(VLOOKUP(J249,[1]償却率!$B$4:$C$77,2,FALSE)*台帳シート!M249,0)&gt;=台帳シート!BO249,台帳シート!BO249-1,ROUNDDOWN(VLOOKUP(台帳シート!J249,[1]償却率!$B$4:$C$77,2,FALSE)*台帳シート!M249,0)))),0)),0,(IF(BP249=0,IF(F249="無形・ソフトウェア",IF(ROUNDDOWN(VLOOKUP(J249,[1]償却率!$B$4:$C$77,2,FALSE)*台帳シート!M249,0)&gt;=台帳シート!BO249,台帳シート!BO249-0,ROUNDDOWN(VLOOKUP(台帳シート!J249,[1]償却率!$B$4:$C$77,2,FALSE)*台帳シート!M249,0)),IF(H249="1：リース",IF(ROUNDDOWN(VLOOKUP(J249,[1]償却率!$B$4:$C$77,2,FALSE)*台帳シート!M249,0)&gt;=台帳シート!BO249,台帳シート!BO249-0,ROUNDDOWN(VLOOKUP(台帳シート!J249,[1]償却率!$B$4:$C$77,2,FALSE)*台帳シート!M249,0)),IF(ROUNDDOWN(VLOOKUP(J249,[1]償却率!$B$4:$C$77,2,FALSE)*台帳シート!M249,0)&gt;=台帳シート!BO249,台帳シート!BO249-1,ROUNDDOWN(VLOOKUP(台帳シート!J249,[1]償却率!$B$4:$C$77,2,FALSE)*台帳シート!M249,0)))),0)))</f>
        <v>0</v>
      </c>
      <c r="BS249" s="66">
        <v>517649</v>
      </c>
      <c r="BT249" s="75">
        <v>1</v>
      </c>
      <c r="BU249" s="68"/>
    </row>
    <row r="250" spans="2:73" ht="35.1" customHeight="1" x14ac:dyDescent="0.15">
      <c r="B250" s="108" t="s">
        <v>678</v>
      </c>
      <c r="C250" s="55"/>
      <c r="D250" s="47" t="s">
        <v>589</v>
      </c>
      <c r="E250" s="48" t="s">
        <v>156</v>
      </c>
      <c r="F250" s="49" t="s">
        <v>341</v>
      </c>
      <c r="G250" s="50" t="s">
        <v>677</v>
      </c>
      <c r="H250" s="51" t="s">
        <v>80</v>
      </c>
      <c r="I250" s="50"/>
      <c r="J250" s="49">
        <v>5</v>
      </c>
      <c r="K250" s="52">
        <v>37545</v>
      </c>
      <c r="L250" s="51"/>
      <c r="M250" s="71">
        <v>517650</v>
      </c>
      <c r="N250" s="77"/>
      <c r="O250" s="52"/>
      <c r="P250" s="55"/>
      <c r="Q250" s="55"/>
      <c r="R250" s="71">
        <v>517650</v>
      </c>
      <c r="S250" s="55"/>
      <c r="T250" s="55"/>
      <c r="U250" s="55"/>
      <c r="V250" s="55">
        <v>517650</v>
      </c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1" t="s">
        <v>81</v>
      </c>
      <c r="AI250" s="51"/>
      <c r="AJ250" s="51"/>
      <c r="AK250" s="51"/>
      <c r="AL250" s="51"/>
      <c r="AM250" s="51"/>
      <c r="AN250" s="51"/>
      <c r="AO250" s="51"/>
      <c r="AP250" s="51"/>
      <c r="AQ250" s="57">
        <v>1</v>
      </c>
      <c r="AR250" s="51" t="s">
        <v>614</v>
      </c>
      <c r="AS250" s="51"/>
      <c r="AT250" s="51"/>
      <c r="AU250" s="51"/>
      <c r="AV250" s="51" t="s">
        <v>100</v>
      </c>
      <c r="AW250" s="51"/>
      <c r="AX250" s="58" t="s">
        <v>86</v>
      </c>
      <c r="AY250" s="59"/>
      <c r="AZ250" s="60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72"/>
      <c r="BL250" s="73">
        <f>+IF($BM$2&lt;K249,0,DATEDIF(K249,$BM$2,"Y"))</f>
        <v>15</v>
      </c>
      <c r="BM250" s="64">
        <f>+IF(ISERROR(ROUNDDOWN(VLOOKUP(J250,[1]償却率!$B$4:$C$82,2,FALSE)*台帳シート!M250,0)*台帳シート!BL250),0,ROUNDDOWN(VLOOKUP(台帳シート!J250,[1]償却率!$B$4:$C$82,2,FALSE)*台帳シート!M250,0)*台帳シート!BL250)</f>
        <v>1552950</v>
      </c>
      <c r="BN250" s="65">
        <v>0</v>
      </c>
      <c r="BO250" s="65">
        <v>0</v>
      </c>
      <c r="BP250" s="74">
        <v>517650</v>
      </c>
      <c r="BQ250" s="65">
        <f t="shared" si="66"/>
        <v>0</v>
      </c>
      <c r="BR250" s="65">
        <f>IF(ISERROR(IF(BP250=0,IF(F250="無形・ソフトウェア",IF(ROUNDDOWN(VLOOKUP(J250,[1]償却率!$B$4:$C$77,2,FALSE)*台帳シート!M250,0)&gt;=台帳シート!BO250,台帳シート!BO250-0,ROUNDDOWN(VLOOKUP(台帳シート!J250,[1]償却率!$B$4:$C$77,2,FALSE)*台帳シート!M250,0)),IF(H250="1：リース",IF(ROUNDDOWN(VLOOKUP(J250,[1]償却率!$B$4:$C$77,2,FALSE)*台帳シート!M250,0)&gt;=台帳シート!BO250,台帳シート!BO250-0,ROUNDDOWN(VLOOKUP(台帳シート!J250,[1]償却率!$B$4:$C$77,2,FALSE)*台帳シート!M250,0)),IF(ROUNDDOWN(VLOOKUP(J250,[1]償却率!$B$4:$C$77,2,FALSE)*台帳シート!M250,0)&gt;=台帳シート!BO250,台帳シート!BO250-1,ROUNDDOWN(VLOOKUP(台帳シート!J250,[1]償却率!$B$4:$C$77,2,FALSE)*台帳シート!M250,0)))),0)),0,(IF(BP250=0,IF(F250="無形・ソフトウェア",IF(ROUNDDOWN(VLOOKUP(J250,[1]償却率!$B$4:$C$77,2,FALSE)*台帳シート!M250,0)&gt;=台帳シート!BO250,台帳シート!BO250-0,ROUNDDOWN(VLOOKUP(台帳シート!J250,[1]償却率!$B$4:$C$77,2,FALSE)*台帳シート!M250,0)),IF(H250="1：リース",IF(ROUNDDOWN(VLOOKUP(J250,[1]償却率!$B$4:$C$77,2,FALSE)*台帳シート!M250,0)&gt;=台帳シート!BO250,台帳シート!BO250-0,ROUNDDOWN(VLOOKUP(台帳シート!J250,[1]償却率!$B$4:$C$77,2,FALSE)*台帳シート!M250,0)),IF(ROUNDDOWN(VLOOKUP(J250,[1]償却率!$B$4:$C$77,2,FALSE)*台帳シート!M250,0)&gt;=台帳シート!BO250,台帳シート!BO250-1,ROUNDDOWN(VLOOKUP(台帳シート!J250,[1]償却率!$B$4:$C$77,2,FALSE)*台帳シート!M250,0)))),0)))</f>
        <v>0</v>
      </c>
      <c r="BS250" s="66">
        <v>517649</v>
      </c>
      <c r="BT250" s="75">
        <v>1</v>
      </c>
      <c r="BU250" s="68"/>
    </row>
    <row r="251" spans="2:73" ht="35.1" customHeight="1" x14ac:dyDescent="0.15">
      <c r="B251" s="108" t="s">
        <v>679</v>
      </c>
      <c r="C251" s="55"/>
      <c r="D251" s="47" t="s">
        <v>589</v>
      </c>
      <c r="E251" s="48" t="s">
        <v>156</v>
      </c>
      <c r="F251" s="49" t="s">
        <v>341</v>
      </c>
      <c r="G251" s="50" t="s">
        <v>677</v>
      </c>
      <c r="H251" s="51" t="s">
        <v>80</v>
      </c>
      <c r="I251" s="50"/>
      <c r="J251" s="49">
        <v>5</v>
      </c>
      <c r="K251" s="52">
        <v>37545</v>
      </c>
      <c r="L251" s="51"/>
      <c r="M251" s="71">
        <v>517650</v>
      </c>
      <c r="N251" s="77"/>
      <c r="O251" s="52"/>
      <c r="P251" s="55"/>
      <c r="Q251" s="55"/>
      <c r="R251" s="71">
        <v>517650</v>
      </c>
      <c r="S251" s="55"/>
      <c r="T251" s="55"/>
      <c r="U251" s="55"/>
      <c r="V251" s="55">
        <v>517650</v>
      </c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1" t="s">
        <v>81</v>
      </c>
      <c r="AI251" s="51"/>
      <c r="AJ251" s="51"/>
      <c r="AK251" s="51"/>
      <c r="AL251" s="51"/>
      <c r="AM251" s="51"/>
      <c r="AN251" s="51"/>
      <c r="AO251" s="51"/>
      <c r="AP251" s="51"/>
      <c r="AQ251" s="57">
        <v>1</v>
      </c>
      <c r="AR251" s="51" t="s">
        <v>614</v>
      </c>
      <c r="AS251" s="51"/>
      <c r="AT251" s="51"/>
      <c r="AU251" s="51"/>
      <c r="AV251" s="51" t="s">
        <v>100</v>
      </c>
      <c r="AW251" s="51"/>
      <c r="AX251" s="58" t="s">
        <v>86</v>
      </c>
      <c r="AY251" s="59"/>
      <c r="AZ251" s="60"/>
      <c r="BA251" s="55"/>
      <c r="BB251" s="55"/>
      <c r="BC251" s="55"/>
      <c r="BD251" s="55"/>
      <c r="BE251" s="55"/>
      <c r="BF251" s="55"/>
      <c r="BG251" s="55"/>
      <c r="BH251" s="55"/>
      <c r="BI251" s="55"/>
      <c r="BJ251" s="55"/>
      <c r="BK251" s="72"/>
      <c r="BL251" s="73">
        <f>+IF($BM$2&lt;K251,0,DATEDIF(K251,$BM$2,"Y"))</f>
        <v>15</v>
      </c>
      <c r="BM251" s="64">
        <f>+IF(ISERROR(ROUNDDOWN(VLOOKUP(J251,[1]償却率!$B$4:$C$82,2,FALSE)*台帳シート!M251,0)*台帳シート!BL251),0,ROUNDDOWN(VLOOKUP(台帳シート!J251,[1]償却率!$B$4:$C$82,2,FALSE)*台帳シート!M251,0)*台帳シート!BL251)</f>
        <v>1552950</v>
      </c>
      <c r="BN251" s="65">
        <v>0</v>
      </c>
      <c r="BO251" s="65">
        <v>0</v>
      </c>
      <c r="BP251" s="74">
        <v>517650</v>
      </c>
      <c r="BQ251" s="65">
        <f t="shared" si="66"/>
        <v>0</v>
      </c>
      <c r="BR251" s="65">
        <f>IF(ISERROR(IF(BP251=0,IF(F251="無形・ソフトウェア",IF(ROUNDDOWN(VLOOKUP(J251,[1]償却率!$B$4:$C$77,2,FALSE)*台帳シート!M251,0)&gt;=台帳シート!BO251,台帳シート!BO251-0,ROUNDDOWN(VLOOKUP(台帳シート!J251,[1]償却率!$B$4:$C$77,2,FALSE)*台帳シート!M251,0)),IF(H251="1：リース",IF(ROUNDDOWN(VLOOKUP(J251,[1]償却率!$B$4:$C$77,2,FALSE)*台帳シート!M251,0)&gt;=台帳シート!BO251,台帳シート!BO251-0,ROUNDDOWN(VLOOKUP(台帳シート!J251,[1]償却率!$B$4:$C$77,2,FALSE)*台帳シート!M251,0)),IF(ROUNDDOWN(VLOOKUP(J251,[1]償却率!$B$4:$C$77,2,FALSE)*台帳シート!M251,0)&gt;=台帳シート!BO251,台帳シート!BO251-1,ROUNDDOWN(VLOOKUP(台帳シート!J251,[1]償却率!$B$4:$C$77,2,FALSE)*台帳シート!M251,0)))),0)),0,(IF(BP251=0,IF(F251="無形・ソフトウェア",IF(ROUNDDOWN(VLOOKUP(J251,[1]償却率!$B$4:$C$77,2,FALSE)*台帳シート!M251,0)&gt;=台帳シート!BO251,台帳シート!BO251-0,ROUNDDOWN(VLOOKUP(台帳シート!J251,[1]償却率!$B$4:$C$77,2,FALSE)*台帳シート!M251,0)),IF(H251="1：リース",IF(ROUNDDOWN(VLOOKUP(J251,[1]償却率!$B$4:$C$77,2,FALSE)*台帳シート!M251,0)&gt;=台帳シート!BO251,台帳シート!BO251-0,ROUNDDOWN(VLOOKUP(台帳シート!J251,[1]償却率!$B$4:$C$77,2,FALSE)*台帳シート!M251,0)),IF(ROUNDDOWN(VLOOKUP(J251,[1]償却率!$B$4:$C$77,2,FALSE)*台帳シート!M251,0)&gt;=台帳シート!BO251,台帳シート!BO251-1,ROUNDDOWN(VLOOKUP(台帳シート!J251,[1]償却率!$B$4:$C$77,2,FALSE)*台帳シート!M251,0)))),0)))</f>
        <v>0</v>
      </c>
      <c r="BS251" s="66">
        <v>517649</v>
      </c>
      <c r="BT251" s="75">
        <v>1</v>
      </c>
      <c r="BU251" s="68"/>
    </row>
    <row r="252" spans="2:73" ht="35.1" customHeight="1" x14ac:dyDescent="0.15">
      <c r="B252" s="108" t="s">
        <v>680</v>
      </c>
      <c r="C252" s="55"/>
      <c r="D252" s="47" t="s">
        <v>589</v>
      </c>
      <c r="E252" s="48" t="s">
        <v>156</v>
      </c>
      <c r="F252" s="49" t="s">
        <v>341</v>
      </c>
      <c r="G252" s="50" t="s">
        <v>677</v>
      </c>
      <c r="H252" s="51" t="s">
        <v>80</v>
      </c>
      <c r="I252" s="50"/>
      <c r="J252" s="49">
        <v>5</v>
      </c>
      <c r="K252" s="52">
        <v>37545</v>
      </c>
      <c r="L252" s="51"/>
      <c r="M252" s="71">
        <v>517650</v>
      </c>
      <c r="N252" s="77"/>
      <c r="O252" s="52"/>
      <c r="P252" s="55"/>
      <c r="Q252" s="55"/>
      <c r="R252" s="71">
        <v>517650</v>
      </c>
      <c r="S252" s="55"/>
      <c r="T252" s="55"/>
      <c r="U252" s="55"/>
      <c r="V252" s="55">
        <v>517650</v>
      </c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1" t="s">
        <v>81</v>
      </c>
      <c r="AI252" s="51"/>
      <c r="AJ252" s="51"/>
      <c r="AK252" s="51"/>
      <c r="AL252" s="51"/>
      <c r="AM252" s="51"/>
      <c r="AN252" s="51"/>
      <c r="AO252" s="51"/>
      <c r="AP252" s="51"/>
      <c r="AQ252" s="57">
        <v>1</v>
      </c>
      <c r="AR252" s="51" t="s">
        <v>614</v>
      </c>
      <c r="AS252" s="51"/>
      <c r="AT252" s="51"/>
      <c r="AU252" s="51"/>
      <c r="AV252" s="51" t="s">
        <v>100</v>
      </c>
      <c r="AW252" s="51"/>
      <c r="AX252" s="58" t="s">
        <v>86</v>
      </c>
      <c r="AY252" s="59"/>
      <c r="AZ252" s="60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72"/>
      <c r="BL252" s="73">
        <f>+IF($BM$2&lt;K252,0,DATEDIF(K252,$BM$2,"Y"))</f>
        <v>15</v>
      </c>
      <c r="BM252" s="64">
        <f>+IF(ISERROR(ROUNDDOWN(VLOOKUP(J252,[1]償却率!$B$4:$C$82,2,FALSE)*台帳シート!M252,0)*台帳シート!BL252),0,ROUNDDOWN(VLOOKUP(台帳シート!J252,[1]償却率!$B$4:$C$82,2,FALSE)*台帳シート!M252,0)*台帳シート!BL252)</f>
        <v>1552950</v>
      </c>
      <c r="BN252" s="65">
        <v>0</v>
      </c>
      <c r="BO252" s="65">
        <v>0</v>
      </c>
      <c r="BP252" s="74">
        <v>517650</v>
      </c>
      <c r="BQ252" s="65">
        <f t="shared" si="66"/>
        <v>0</v>
      </c>
      <c r="BR252" s="65">
        <f>IF(ISERROR(IF(BP252=0,IF(F252="無形・ソフトウェア",IF(ROUNDDOWN(VLOOKUP(J252,[1]償却率!$B$4:$C$77,2,FALSE)*台帳シート!M252,0)&gt;=台帳シート!BO252,台帳シート!BO252-0,ROUNDDOWN(VLOOKUP(台帳シート!J252,[1]償却率!$B$4:$C$77,2,FALSE)*台帳シート!M252,0)),IF(H252="1：リース",IF(ROUNDDOWN(VLOOKUP(J252,[1]償却率!$B$4:$C$77,2,FALSE)*台帳シート!M252,0)&gt;=台帳シート!BO252,台帳シート!BO252-0,ROUNDDOWN(VLOOKUP(台帳シート!J252,[1]償却率!$B$4:$C$77,2,FALSE)*台帳シート!M252,0)),IF(ROUNDDOWN(VLOOKUP(J252,[1]償却率!$B$4:$C$77,2,FALSE)*台帳シート!M252,0)&gt;=台帳シート!BO252,台帳シート!BO252-1,ROUNDDOWN(VLOOKUP(台帳シート!J252,[1]償却率!$B$4:$C$77,2,FALSE)*台帳シート!M252,0)))),0)),0,(IF(BP252=0,IF(F252="無形・ソフトウェア",IF(ROUNDDOWN(VLOOKUP(J252,[1]償却率!$B$4:$C$77,2,FALSE)*台帳シート!M252,0)&gt;=台帳シート!BO252,台帳シート!BO252-0,ROUNDDOWN(VLOOKUP(台帳シート!J252,[1]償却率!$B$4:$C$77,2,FALSE)*台帳シート!M252,0)),IF(H252="1：リース",IF(ROUNDDOWN(VLOOKUP(J252,[1]償却率!$B$4:$C$77,2,FALSE)*台帳シート!M252,0)&gt;=台帳シート!BO252,台帳シート!BO252-0,ROUNDDOWN(VLOOKUP(台帳シート!J252,[1]償却率!$B$4:$C$77,2,FALSE)*台帳シート!M252,0)),IF(ROUNDDOWN(VLOOKUP(J252,[1]償却率!$B$4:$C$77,2,FALSE)*台帳シート!M252,0)&gt;=台帳シート!BO252,台帳シート!BO252-1,ROUNDDOWN(VLOOKUP(台帳シート!J252,[1]償却率!$B$4:$C$77,2,FALSE)*台帳シート!M252,0)))),0)))</f>
        <v>0</v>
      </c>
      <c r="BS252" s="66">
        <v>517649</v>
      </c>
      <c r="BT252" s="75">
        <v>1</v>
      </c>
      <c r="BU252" s="68"/>
    </row>
    <row r="253" spans="2:73" ht="35.1" customHeight="1" x14ac:dyDescent="0.15">
      <c r="B253" s="108" t="s">
        <v>681</v>
      </c>
      <c r="C253" s="55"/>
      <c r="D253" s="47" t="s">
        <v>682</v>
      </c>
      <c r="E253" s="48" t="s">
        <v>156</v>
      </c>
      <c r="F253" s="49" t="s">
        <v>341</v>
      </c>
      <c r="G253" s="50" t="s">
        <v>683</v>
      </c>
      <c r="H253" s="51" t="s">
        <v>80</v>
      </c>
      <c r="I253" s="50"/>
      <c r="J253" s="49">
        <v>2</v>
      </c>
      <c r="K253" s="52">
        <v>40851</v>
      </c>
      <c r="L253" s="51"/>
      <c r="M253" s="71">
        <v>525000</v>
      </c>
      <c r="N253" s="77"/>
      <c r="O253" s="52"/>
      <c r="P253" s="55"/>
      <c r="Q253" s="55"/>
      <c r="R253" s="71">
        <v>525000</v>
      </c>
      <c r="S253" s="55"/>
      <c r="T253" s="55"/>
      <c r="U253" s="55"/>
      <c r="V253" s="55">
        <v>525000</v>
      </c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1" t="s">
        <v>81</v>
      </c>
      <c r="AI253" s="51"/>
      <c r="AJ253" s="51"/>
      <c r="AK253" s="51"/>
      <c r="AL253" s="51"/>
      <c r="AM253" s="51"/>
      <c r="AN253" s="51"/>
      <c r="AO253" s="51"/>
      <c r="AP253" s="51"/>
      <c r="AQ253" s="57">
        <v>1</v>
      </c>
      <c r="AR253" s="51" t="s">
        <v>614</v>
      </c>
      <c r="AS253" s="51"/>
      <c r="AT253" s="51"/>
      <c r="AU253" s="51"/>
      <c r="AV253" s="51" t="s">
        <v>100</v>
      </c>
      <c r="AW253" s="51"/>
      <c r="AX253" s="58" t="s">
        <v>86</v>
      </c>
      <c r="AY253" s="59"/>
      <c r="AZ253" s="60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72"/>
      <c r="BL253" s="73">
        <f>+IF($BM$2&lt;K253,0,DATEDIF(K253,$BM$2,"Y"))</f>
        <v>6</v>
      </c>
      <c r="BM253" s="64">
        <f>+IF(ISERROR(ROUNDDOWN(VLOOKUP(J253,[1]償却率!$B$4:$C$82,2,FALSE)*台帳シート!M253,0)*台帳シート!BL253),0,ROUNDDOWN(VLOOKUP(台帳シート!J253,[1]償却率!$B$4:$C$82,2,FALSE)*台帳シート!M253,0)*台帳シート!BL253)</f>
        <v>1575000</v>
      </c>
      <c r="BN253" s="65">
        <v>0</v>
      </c>
      <c r="BO253" s="65">
        <v>0</v>
      </c>
      <c r="BP253" s="74">
        <v>525000</v>
      </c>
      <c r="BQ253" s="65">
        <f t="shared" si="66"/>
        <v>0</v>
      </c>
      <c r="BR253" s="65">
        <f>IF(ISERROR(IF(BP253=0,IF(F253="無形・ソフトウェア",IF(ROUNDDOWN(VLOOKUP(J253,[1]償却率!$B$4:$C$77,2,FALSE)*台帳シート!M253,0)&gt;=台帳シート!BO253,台帳シート!BO253-0,ROUNDDOWN(VLOOKUP(台帳シート!J253,[1]償却率!$B$4:$C$77,2,FALSE)*台帳シート!M253,0)),IF(H253="1：リース",IF(ROUNDDOWN(VLOOKUP(J253,[1]償却率!$B$4:$C$77,2,FALSE)*台帳シート!M253,0)&gt;=台帳シート!BO253,台帳シート!BO253-0,ROUNDDOWN(VLOOKUP(台帳シート!J253,[1]償却率!$B$4:$C$77,2,FALSE)*台帳シート!M253,0)),IF(ROUNDDOWN(VLOOKUP(J253,[1]償却率!$B$4:$C$77,2,FALSE)*台帳シート!M253,0)&gt;=台帳シート!BO253,台帳シート!BO253-1,ROUNDDOWN(VLOOKUP(台帳シート!J253,[1]償却率!$B$4:$C$77,2,FALSE)*台帳シート!M253,0)))),0)),0,(IF(BP253=0,IF(F253="無形・ソフトウェア",IF(ROUNDDOWN(VLOOKUP(J253,[1]償却率!$B$4:$C$77,2,FALSE)*台帳シート!M253,0)&gt;=台帳シート!BO253,台帳シート!BO253-0,ROUNDDOWN(VLOOKUP(台帳シート!J253,[1]償却率!$B$4:$C$77,2,FALSE)*台帳シート!M253,0)),IF(H253="1：リース",IF(ROUNDDOWN(VLOOKUP(J253,[1]償却率!$B$4:$C$77,2,FALSE)*台帳シート!M253,0)&gt;=台帳シート!BO253,台帳シート!BO253-0,ROUNDDOWN(VLOOKUP(台帳シート!J253,[1]償却率!$B$4:$C$77,2,FALSE)*台帳シート!M253,0)),IF(ROUNDDOWN(VLOOKUP(J253,[1]償却率!$B$4:$C$77,2,FALSE)*台帳シート!M253,0)&gt;=台帳シート!BO253,台帳シート!BO253-1,ROUNDDOWN(VLOOKUP(台帳シート!J253,[1]償却率!$B$4:$C$77,2,FALSE)*台帳シート!M253,0)))),0)))</f>
        <v>0</v>
      </c>
      <c r="BS253" s="66">
        <v>524999</v>
      </c>
      <c r="BT253" s="75">
        <v>1</v>
      </c>
      <c r="BU253" s="68"/>
    </row>
    <row r="254" spans="2:73" ht="35.1" customHeight="1" x14ac:dyDescent="0.15">
      <c r="B254" s="108" t="s">
        <v>684</v>
      </c>
      <c r="C254" s="55"/>
      <c r="D254" s="47" t="s">
        <v>481</v>
      </c>
      <c r="E254" s="48" t="s">
        <v>156</v>
      </c>
      <c r="F254" s="49" t="s">
        <v>341</v>
      </c>
      <c r="G254" s="50" t="s">
        <v>685</v>
      </c>
      <c r="H254" s="51" t="s">
        <v>80</v>
      </c>
      <c r="I254" s="50"/>
      <c r="J254" s="49">
        <v>5</v>
      </c>
      <c r="K254" s="52">
        <v>41129</v>
      </c>
      <c r="L254" s="51"/>
      <c r="M254" s="71">
        <v>1270500</v>
      </c>
      <c r="N254" s="77"/>
      <c r="O254" s="52"/>
      <c r="P254" s="55"/>
      <c r="Q254" s="55"/>
      <c r="R254" s="71">
        <v>1270500</v>
      </c>
      <c r="S254" s="55"/>
      <c r="T254" s="55"/>
      <c r="U254" s="55"/>
      <c r="V254" s="55">
        <v>1270500</v>
      </c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1" t="s">
        <v>81</v>
      </c>
      <c r="AI254" s="51"/>
      <c r="AJ254" s="51"/>
      <c r="AK254" s="51"/>
      <c r="AL254" s="51"/>
      <c r="AM254" s="51"/>
      <c r="AN254" s="51"/>
      <c r="AO254" s="51"/>
      <c r="AP254" s="51"/>
      <c r="AQ254" s="57">
        <v>1</v>
      </c>
      <c r="AR254" s="51" t="s">
        <v>614</v>
      </c>
      <c r="AS254" s="51"/>
      <c r="AT254" s="51"/>
      <c r="AU254" s="51"/>
      <c r="AV254" s="51" t="s">
        <v>100</v>
      </c>
      <c r="AW254" s="51"/>
      <c r="AX254" s="58" t="s">
        <v>86</v>
      </c>
      <c r="AY254" s="59"/>
      <c r="AZ254" s="60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72"/>
      <c r="BL254" s="73">
        <f>+IF($BM$2&lt;K254,0,DATEDIF(K254,$BM$2,"Y"))</f>
        <v>5</v>
      </c>
      <c r="BM254" s="64">
        <f>+IF(ISERROR(ROUNDDOWN(VLOOKUP(J254,[1]償却率!$B$4:$C$82,2,FALSE)*台帳シート!M254,0)*台帳シート!BL254),0,ROUNDDOWN(VLOOKUP(台帳シート!J254,[1]償却率!$B$4:$C$82,2,FALSE)*台帳シート!M254,0)*台帳シート!BL254)</f>
        <v>1270500</v>
      </c>
      <c r="BN254" s="65">
        <v>0</v>
      </c>
      <c r="BO254" s="65">
        <v>0</v>
      </c>
      <c r="BP254" s="74">
        <v>1270500</v>
      </c>
      <c r="BQ254" s="65">
        <f t="shared" si="66"/>
        <v>0</v>
      </c>
      <c r="BR254" s="65">
        <f>IF(ISERROR(IF(BP254=0,IF(F254="無形・ソフトウェア",IF(ROUNDDOWN(VLOOKUP(J254,[1]償却率!$B$4:$C$77,2,FALSE)*台帳シート!M254,0)&gt;=台帳シート!BO254,台帳シート!BO254-0,ROUNDDOWN(VLOOKUP(台帳シート!J254,[1]償却率!$B$4:$C$77,2,FALSE)*台帳シート!M254,0)),IF(H254="1：リース",IF(ROUNDDOWN(VLOOKUP(J254,[1]償却率!$B$4:$C$77,2,FALSE)*台帳シート!M254,0)&gt;=台帳シート!BO254,台帳シート!BO254-0,ROUNDDOWN(VLOOKUP(台帳シート!J254,[1]償却率!$B$4:$C$77,2,FALSE)*台帳シート!M254,0)),IF(ROUNDDOWN(VLOOKUP(J254,[1]償却率!$B$4:$C$77,2,FALSE)*台帳シート!M254,0)&gt;=台帳シート!BO254,台帳シート!BO254-1,ROUNDDOWN(VLOOKUP(台帳シート!J254,[1]償却率!$B$4:$C$77,2,FALSE)*台帳シート!M254,0)))),0)),0,(IF(BP254=0,IF(F254="無形・ソフトウェア",IF(ROUNDDOWN(VLOOKUP(J254,[1]償却率!$B$4:$C$77,2,FALSE)*台帳シート!M254,0)&gt;=台帳シート!BO254,台帳シート!BO254-0,ROUNDDOWN(VLOOKUP(台帳シート!J254,[1]償却率!$B$4:$C$77,2,FALSE)*台帳シート!M254,0)),IF(H254="1：リース",IF(ROUNDDOWN(VLOOKUP(J254,[1]償却率!$B$4:$C$77,2,FALSE)*台帳シート!M254,0)&gt;=台帳シート!BO254,台帳シート!BO254-0,ROUNDDOWN(VLOOKUP(台帳シート!J254,[1]償却率!$B$4:$C$77,2,FALSE)*台帳シート!M254,0)),IF(ROUNDDOWN(VLOOKUP(J254,[1]償却率!$B$4:$C$77,2,FALSE)*台帳シート!M254,0)&gt;=台帳シート!BO254,台帳シート!BO254-1,ROUNDDOWN(VLOOKUP(台帳シート!J254,[1]償却率!$B$4:$C$77,2,FALSE)*台帳シート!M254,0)))),0)))</f>
        <v>0</v>
      </c>
      <c r="BS254" s="66">
        <v>1270499</v>
      </c>
      <c r="BT254" s="75">
        <v>1</v>
      </c>
      <c r="BU254" s="68"/>
    </row>
    <row r="255" spans="2:73" ht="35.1" customHeight="1" x14ac:dyDescent="0.15">
      <c r="B255" s="108" t="s">
        <v>686</v>
      </c>
      <c r="C255" s="55"/>
      <c r="D255" s="47" t="s">
        <v>496</v>
      </c>
      <c r="E255" s="48" t="s">
        <v>156</v>
      </c>
      <c r="F255" s="49" t="s">
        <v>341</v>
      </c>
      <c r="G255" s="122" t="s">
        <v>687</v>
      </c>
      <c r="H255" s="51" t="s">
        <v>80</v>
      </c>
      <c r="I255" s="50"/>
      <c r="J255" s="49">
        <v>5</v>
      </c>
      <c r="K255" s="52">
        <v>41129</v>
      </c>
      <c r="L255" s="51"/>
      <c r="M255" s="71">
        <v>1270500</v>
      </c>
      <c r="N255" s="77"/>
      <c r="O255" s="52"/>
      <c r="P255" s="55"/>
      <c r="Q255" s="55"/>
      <c r="R255" s="71">
        <v>1270500</v>
      </c>
      <c r="S255" s="55"/>
      <c r="T255" s="55"/>
      <c r="U255" s="55"/>
      <c r="V255" s="55">
        <v>1270500</v>
      </c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1" t="s">
        <v>81</v>
      </c>
      <c r="AI255" s="51"/>
      <c r="AJ255" s="51"/>
      <c r="AK255" s="51"/>
      <c r="AL255" s="51"/>
      <c r="AM255" s="51"/>
      <c r="AN255" s="51"/>
      <c r="AO255" s="51"/>
      <c r="AP255" s="51"/>
      <c r="AQ255" s="57">
        <v>1</v>
      </c>
      <c r="AR255" s="51" t="s">
        <v>614</v>
      </c>
      <c r="AS255" s="51"/>
      <c r="AT255" s="51"/>
      <c r="AU255" s="51"/>
      <c r="AV255" s="51" t="s">
        <v>100</v>
      </c>
      <c r="AW255" s="51"/>
      <c r="AX255" s="58" t="s">
        <v>86</v>
      </c>
      <c r="AY255" s="59"/>
      <c r="AZ255" s="60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72"/>
      <c r="BL255" s="73">
        <f>+IF($BM$2&lt;K255,0,DATEDIF(K255,$BM$2,"Y"))</f>
        <v>5</v>
      </c>
      <c r="BM255" s="64">
        <f>+IF(ISERROR(ROUNDDOWN(VLOOKUP(J255,[1]償却率!$B$4:$C$82,2,FALSE)*台帳シート!M255,0)*台帳シート!BL255),0,ROUNDDOWN(VLOOKUP(台帳シート!J255,[1]償却率!$B$4:$C$82,2,FALSE)*台帳シート!M255,0)*台帳シート!BL255)</f>
        <v>1270500</v>
      </c>
      <c r="BN255" s="65">
        <v>0</v>
      </c>
      <c r="BO255" s="65">
        <v>0</v>
      </c>
      <c r="BP255" s="74">
        <v>1270500</v>
      </c>
      <c r="BQ255" s="65">
        <f t="shared" si="66"/>
        <v>0</v>
      </c>
      <c r="BR255" s="65">
        <f>IF(ISERROR(IF(BP255=0,IF(F255="無形・ソフトウェア",IF(ROUNDDOWN(VLOOKUP(J255,[1]償却率!$B$4:$C$77,2,FALSE)*台帳シート!M255,0)&gt;=台帳シート!BO255,台帳シート!BO255-0,ROUNDDOWN(VLOOKUP(台帳シート!J255,[1]償却率!$B$4:$C$77,2,FALSE)*台帳シート!M255,0)),IF(H255="1：リース",IF(ROUNDDOWN(VLOOKUP(J255,[1]償却率!$B$4:$C$77,2,FALSE)*台帳シート!M255,0)&gt;=台帳シート!BO255,台帳シート!BO255-0,ROUNDDOWN(VLOOKUP(台帳シート!J255,[1]償却率!$B$4:$C$77,2,FALSE)*台帳シート!M255,0)),IF(ROUNDDOWN(VLOOKUP(J255,[1]償却率!$B$4:$C$77,2,FALSE)*台帳シート!M255,0)&gt;=台帳シート!BO255,台帳シート!BO255-1,ROUNDDOWN(VLOOKUP(台帳シート!J255,[1]償却率!$B$4:$C$77,2,FALSE)*台帳シート!M255,0)))),0)),0,(IF(BP255=0,IF(F255="無形・ソフトウェア",IF(ROUNDDOWN(VLOOKUP(J255,[1]償却率!$B$4:$C$77,2,FALSE)*台帳シート!M255,0)&gt;=台帳シート!BO255,台帳シート!BO255-0,ROUNDDOWN(VLOOKUP(台帳シート!J255,[1]償却率!$B$4:$C$77,2,FALSE)*台帳シート!M255,0)),IF(H255="1：リース",IF(ROUNDDOWN(VLOOKUP(J255,[1]償却率!$B$4:$C$77,2,FALSE)*台帳シート!M255,0)&gt;=台帳シート!BO255,台帳シート!BO255-0,ROUNDDOWN(VLOOKUP(台帳シート!J255,[1]償却率!$B$4:$C$77,2,FALSE)*台帳シート!M255,0)),IF(ROUNDDOWN(VLOOKUP(J255,[1]償却率!$B$4:$C$77,2,FALSE)*台帳シート!M255,0)&gt;=台帳シート!BO255,台帳シート!BO255-1,ROUNDDOWN(VLOOKUP(台帳シート!J255,[1]償却率!$B$4:$C$77,2,FALSE)*台帳シート!M255,0)))),0)))</f>
        <v>0</v>
      </c>
      <c r="BS255" s="66">
        <v>1270499</v>
      </c>
      <c r="BT255" s="75">
        <v>1</v>
      </c>
      <c r="BU255" s="68"/>
    </row>
    <row r="256" spans="2:73" ht="35.1" customHeight="1" x14ac:dyDescent="0.15">
      <c r="B256" s="108" t="s">
        <v>688</v>
      </c>
      <c r="C256" s="55"/>
      <c r="D256" s="47" t="s">
        <v>501</v>
      </c>
      <c r="E256" s="48" t="s">
        <v>156</v>
      </c>
      <c r="F256" s="49" t="s">
        <v>341</v>
      </c>
      <c r="G256" s="50" t="s">
        <v>689</v>
      </c>
      <c r="H256" s="51" t="s">
        <v>80</v>
      </c>
      <c r="I256" s="50"/>
      <c r="J256" s="49">
        <v>15</v>
      </c>
      <c r="K256" s="52">
        <v>41151</v>
      </c>
      <c r="L256" s="51"/>
      <c r="M256" s="71">
        <v>1142400</v>
      </c>
      <c r="N256" s="77"/>
      <c r="O256" s="52"/>
      <c r="P256" s="55"/>
      <c r="Q256" s="55"/>
      <c r="R256" s="71">
        <v>1142400</v>
      </c>
      <c r="S256" s="55"/>
      <c r="T256" s="55"/>
      <c r="U256" s="55"/>
      <c r="V256" s="55">
        <v>1142400</v>
      </c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1" t="s">
        <v>81</v>
      </c>
      <c r="AI256" s="51"/>
      <c r="AJ256" s="51"/>
      <c r="AK256" s="51"/>
      <c r="AL256" s="51"/>
      <c r="AM256" s="51"/>
      <c r="AN256" s="51"/>
      <c r="AO256" s="51"/>
      <c r="AP256" s="51"/>
      <c r="AQ256" s="57">
        <v>1</v>
      </c>
      <c r="AR256" s="51" t="s">
        <v>614</v>
      </c>
      <c r="AS256" s="51"/>
      <c r="AT256" s="51"/>
      <c r="AU256" s="51"/>
      <c r="AV256" s="51" t="s">
        <v>100</v>
      </c>
      <c r="AW256" s="51"/>
      <c r="AX256" s="58" t="s">
        <v>86</v>
      </c>
      <c r="AY256" s="59"/>
      <c r="AZ256" s="60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72"/>
      <c r="BL256" s="73">
        <f t="shared" si="63"/>
        <v>5</v>
      </c>
      <c r="BM256" s="64">
        <f>+IF(ISERROR(ROUNDDOWN(VLOOKUP(J256,[1]償却率!$B$4:$C$82,2,FALSE)*台帳シート!M256,0)*台帳シート!BL256),0,ROUNDDOWN(VLOOKUP(台帳シート!J256,[1]償却率!$B$4:$C$82,2,FALSE)*台帳シート!M256,0)*台帳シート!BL256)</f>
        <v>382700</v>
      </c>
      <c r="BN256" s="65">
        <v>0</v>
      </c>
      <c r="BO256" s="65">
        <v>0</v>
      </c>
      <c r="BP256" s="74">
        <v>1142400</v>
      </c>
      <c r="BQ256" s="65">
        <f t="shared" si="66"/>
        <v>0</v>
      </c>
      <c r="BR256" s="65">
        <v>76540</v>
      </c>
      <c r="BS256" s="66">
        <v>459240</v>
      </c>
      <c r="BT256" s="75">
        <v>683160</v>
      </c>
      <c r="BU256" s="68"/>
    </row>
    <row r="257" spans="2:73" ht="35.1" customHeight="1" x14ac:dyDescent="0.15">
      <c r="B257" s="79" t="s">
        <v>109</v>
      </c>
      <c r="C257" s="80"/>
      <c r="D257" s="81"/>
      <c r="E257" s="82"/>
      <c r="F257" s="83"/>
      <c r="G257" s="84"/>
      <c r="H257" s="80"/>
      <c r="I257" s="84"/>
      <c r="J257" s="83"/>
      <c r="K257" s="123"/>
      <c r="L257" s="80"/>
      <c r="M257" s="86">
        <f>SUM(M101:M256)</f>
        <v>1668699223</v>
      </c>
      <c r="N257" s="87"/>
      <c r="O257" s="124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  <c r="AP257" s="80"/>
      <c r="AQ257" s="89"/>
      <c r="AR257" s="80"/>
      <c r="AS257" s="80"/>
      <c r="AT257" s="80"/>
      <c r="AU257" s="80"/>
      <c r="AV257" s="80"/>
      <c r="AW257" s="80"/>
      <c r="AX257" s="90"/>
      <c r="AY257" s="91"/>
      <c r="AZ257" s="92"/>
      <c r="BA257" s="80"/>
      <c r="BB257" s="80"/>
      <c r="BC257" s="80"/>
      <c r="BD257" s="80"/>
      <c r="BE257" s="80"/>
      <c r="BF257" s="80"/>
      <c r="BG257" s="80"/>
      <c r="BH257" s="80"/>
      <c r="BI257" s="80"/>
      <c r="BJ257" s="80"/>
      <c r="BK257" s="93"/>
      <c r="BL257" s="79"/>
      <c r="BM257" s="94"/>
      <c r="BN257" s="94">
        <f>SUM(BN101:BN256)</f>
        <v>1169717963</v>
      </c>
      <c r="BO257" s="94">
        <f t="shared" ref="BO257:BT257" si="67">SUM(BO101:BO256)</f>
        <v>354617866</v>
      </c>
      <c r="BP257" s="94">
        <f t="shared" si="67"/>
        <v>143734963</v>
      </c>
      <c r="BQ257" s="94">
        <f t="shared" si="67"/>
        <v>-37799365</v>
      </c>
      <c r="BR257" s="94">
        <f>SUM(BR101:BR256)</f>
        <v>114442313</v>
      </c>
      <c r="BS257" s="94">
        <f t="shared" si="67"/>
        <v>1254238612</v>
      </c>
      <c r="BT257" s="94">
        <f t="shared" si="67"/>
        <v>376661246</v>
      </c>
      <c r="BU257" s="68"/>
    </row>
    <row r="258" spans="2:73" ht="35.1" customHeight="1" x14ac:dyDescent="0.15">
      <c r="B258" s="108"/>
      <c r="C258" s="55"/>
      <c r="D258" s="47"/>
      <c r="E258" s="48"/>
      <c r="F258" s="49"/>
      <c r="G258" s="50"/>
      <c r="H258" s="51"/>
      <c r="I258" s="50"/>
      <c r="J258" s="49"/>
      <c r="K258" s="52"/>
      <c r="L258" s="51"/>
      <c r="M258" s="71"/>
      <c r="N258" s="77"/>
      <c r="O258" s="104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1"/>
      <c r="AI258" s="51"/>
      <c r="AJ258" s="51"/>
      <c r="AK258" s="51"/>
      <c r="AL258" s="51"/>
      <c r="AM258" s="51"/>
      <c r="AN258" s="51"/>
      <c r="AO258" s="51"/>
      <c r="AP258" s="51"/>
      <c r="AQ258" s="57"/>
      <c r="AR258" s="51"/>
      <c r="AS258" s="51"/>
      <c r="AT258" s="51"/>
      <c r="AU258" s="51"/>
      <c r="AV258" s="51"/>
      <c r="AW258" s="51"/>
      <c r="AX258" s="58"/>
      <c r="AY258" s="59"/>
      <c r="AZ258" s="60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72"/>
      <c r="BL258" s="73"/>
      <c r="BM258" s="64"/>
      <c r="BN258" s="65"/>
      <c r="BO258" s="74"/>
      <c r="BP258" s="74"/>
      <c r="BQ258" s="65"/>
      <c r="BR258" s="65"/>
      <c r="BS258" s="66"/>
      <c r="BT258" s="75"/>
      <c r="BU258" s="68"/>
    </row>
    <row r="259" spans="2:73" ht="35.1" customHeight="1" x14ac:dyDescent="0.15">
      <c r="B259" s="69" t="s">
        <v>690</v>
      </c>
      <c r="C259" s="55"/>
      <c r="D259" s="47" t="s">
        <v>691</v>
      </c>
      <c r="E259" s="48" t="s">
        <v>105</v>
      </c>
      <c r="F259" s="49" t="s">
        <v>692</v>
      </c>
      <c r="G259" s="50" t="s">
        <v>693</v>
      </c>
      <c r="H259" s="51" t="s">
        <v>80</v>
      </c>
      <c r="I259" s="50"/>
      <c r="J259" s="49">
        <v>5</v>
      </c>
      <c r="K259" s="52">
        <v>41364</v>
      </c>
      <c r="L259" s="51"/>
      <c r="M259" s="71">
        <v>593250</v>
      </c>
      <c r="N259" s="77"/>
      <c r="O259" s="55"/>
      <c r="P259" s="55"/>
      <c r="Q259" s="55"/>
      <c r="R259" s="55" t="str">
        <f t="shared" si="48"/>
        <v>-</v>
      </c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1" t="s">
        <v>81</v>
      </c>
      <c r="AI259" s="51"/>
      <c r="AJ259" s="51"/>
      <c r="AK259" s="51"/>
      <c r="AL259" s="51"/>
      <c r="AM259" s="51"/>
      <c r="AN259" s="51"/>
      <c r="AO259" s="51"/>
      <c r="AP259" s="51"/>
      <c r="AQ259" s="57">
        <v>1</v>
      </c>
      <c r="AR259" s="51" t="s">
        <v>251</v>
      </c>
      <c r="AS259" s="51"/>
      <c r="AT259" s="51"/>
      <c r="AU259" s="51"/>
      <c r="AV259" s="51" t="s">
        <v>694</v>
      </c>
      <c r="AW259" s="51"/>
      <c r="AX259" s="58" t="s">
        <v>86</v>
      </c>
      <c r="AY259" s="59"/>
      <c r="AZ259" s="60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72"/>
      <c r="BL259" s="73">
        <f t="shared" ref="BL259:BL287" si="68">+IF($BM$2&lt;K259,0,DATEDIF(K259,$BM$2,"Y"))</f>
        <v>5</v>
      </c>
      <c r="BM259" s="64">
        <f>+IF(ISERROR(ROUNDDOWN(VLOOKUP(J259,[1]償却率!$B$4:$C$82,2,FALSE)*台帳シート!M259,0)*台帳シート!BL259),0,ROUNDDOWN(VLOOKUP(台帳シート!J259,[1]償却率!$B$4:$C$82,2,FALSE)*台帳シート!M259,0)*台帳シート!BL259)</f>
        <v>593250</v>
      </c>
      <c r="BN259" s="65">
        <f t="shared" ref="BN259:BN287" si="69">IF(BM259=0,0,IF(F259="無形・ソフトウェア",IF(M259-BM259&gt;0,BM259,M259-0),IF(H259="1：リース",IF(M259-BM259&gt;0,BM259,M259-0),IF(M259-BM259&gt;1,BM259,M259-1))))</f>
        <v>593250</v>
      </c>
      <c r="BO259" s="74">
        <f t="shared" ref="BO259:BO287" si="70">+IF(BP259&lt;=0,M259-BN259,0)</f>
        <v>0</v>
      </c>
      <c r="BP259" s="74">
        <f t="shared" ref="BP259:BP287" si="71">+IF($BM$2&lt;K259,M259,IF(O259&lt;&gt;"",-(M259-BN259),0))</f>
        <v>0</v>
      </c>
      <c r="BQ259" s="65">
        <f t="shared" ref="BQ259:BQ287" si="72">IF(BP259&lt;0,-BN259+BP259,0)</f>
        <v>0</v>
      </c>
      <c r="BR259" s="65">
        <f>IF(ISERROR(IF(BP259=0,IF(F259="無形・ソフトウェア",IF(ROUNDDOWN(VLOOKUP(J259,[1]償却率!$B$4:$C$77,2,FALSE)*台帳シート!M259,0)&gt;=台帳シート!BO259,台帳シート!BO259-0,ROUNDDOWN(VLOOKUP(台帳シート!J259,[1]償却率!$B$4:$C$77,2,FALSE)*台帳シート!M259,0)),IF(H259="1：リース",IF(ROUNDDOWN(VLOOKUP(J259,[1]償却率!$B$4:$C$77,2,FALSE)*台帳シート!M259,0)&gt;=台帳シート!BO259,台帳シート!BO259-0,ROUNDDOWN(VLOOKUP(台帳シート!J259,[1]償却率!$B$4:$C$77,2,FALSE)*台帳シート!M259,0)),IF(ROUNDDOWN(VLOOKUP(J259,[1]償却率!$B$4:$C$77,2,FALSE)*台帳シート!M259,0)&gt;=台帳シート!BO259,台帳シート!BO259-1,ROUNDDOWN(VLOOKUP(台帳シート!J259,[1]償却率!$B$4:$C$77,2,FALSE)*台帳シート!M259,0)))),0)),0,(IF(BP259=0,IF(F259="無形・ソフトウェア",IF(ROUNDDOWN(VLOOKUP(J259,[1]償却率!$B$4:$C$77,2,FALSE)*台帳シート!M259,0)&gt;=台帳シート!BO259,台帳シート!BO259-0,ROUNDDOWN(VLOOKUP(台帳シート!J259,[1]償却率!$B$4:$C$77,2,FALSE)*台帳シート!M259,0)),IF(H259="1：リース",IF(ROUNDDOWN(VLOOKUP(J259,[1]償却率!$B$4:$C$77,2,FALSE)*台帳シート!M259,0)&gt;=台帳シート!BO259,台帳シート!BO259-0,ROUNDDOWN(VLOOKUP(台帳シート!J259,[1]償却率!$B$4:$C$77,2,FALSE)*台帳シート!M259,0)),IF(ROUNDDOWN(VLOOKUP(J259,[1]償却率!$B$4:$C$77,2,FALSE)*台帳シート!M259,0)&gt;=台帳シート!BO259,台帳シート!BO259-1,ROUNDDOWN(VLOOKUP(台帳シート!J259,[1]償却率!$B$4:$C$77,2,FALSE)*台帳シート!M259,0)))),0)))</f>
        <v>0</v>
      </c>
      <c r="BS259" s="66">
        <f t="shared" si="62"/>
        <v>593250</v>
      </c>
      <c r="BT259" s="75">
        <f t="shared" ref="BT259:BT287" si="73">+BO259+BP259-BR259</f>
        <v>0</v>
      </c>
      <c r="BU259" s="68"/>
    </row>
    <row r="260" spans="2:73" ht="35.1" customHeight="1" x14ac:dyDescent="0.15">
      <c r="B260" s="69" t="s">
        <v>695</v>
      </c>
      <c r="C260" s="55"/>
      <c r="D260" s="47" t="s">
        <v>691</v>
      </c>
      <c r="E260" s="48" t="s">
        <v>105</v>
      </c>
      <c r="F260" s="49" t="s">
        <v>692</v>
      </c>
      <c r="G260" s="50" t="s">
        <v>696</v>
      </c>
      <c r="H260" s="51" t="s">
        <v>80</v>
      </c>
      <c r="I260" s="50"/>
      <c r="J260" s="49">
        <v>5</v>
      </c>
      <c r="K260" s="70">
        <v>41364</v>
      </c>
      <c r="L260" s="51"/>
      <c r="M260" s="71">
        <v>5040000</v>
      </c>
      <c r="N260" s="77"/>
      <c r="O260" s="55"/>
      <c r="P260" s="55"/>
      <c r="Q260" s="55"/>
      <c r="R260" s="55" t="str">
        <f t="shared" si="48"/>
        <v>-</v>
      </c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1" t="s">
        <v>81</v>
      </c>
      <c r="AI260" s="51"/>
      <c r="AJ260" s="51"/>
      <c r="AK260" s="51"/>
      <c r="AL260" s="51"/>
      <c r="AM260" s="51"/>
      <c r="AN260" s="51"/>
      <c r="AO260" s="51"/>
      <c r="AP260" s="51"/>
      <c r="AQ260" s="57">
        <v>1</v>
      </c>
      <c r="AR260" s="51" t="s">
        <v>251</v>
      </c>
      <c r="AS260" s="51"/>
      <c r="AT260" s="51"/>
      <c r="AU260" s="51"/>
      <c r="AV260" s="51" t="s">
        <v>694</v>
      </c>
      <c r="AW260" s="51"/>
      <c r="AX260" s="58" t="s">
        <v>86</v>
      </c>
      <c r="AY260" s="59"/>
      <c r="AZ260" s="60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72"/>
      <c r="BL260" s="73">
        <f t="shared" si="68"/>
        <v>5</v>
      </c>
      <c r="BM260" s="64">
        <f>+IF(ISERROR(ROUNDDOWN(VLOOKUP(J260,[1]償却率!$B$4:$C$82,2,FALSE)*台帳シート!M260,0)*台帳シート!BL260),0,ROUNDDOWN(VLOOKUP(台帳シート!J260,[1]償却率!$B$4:$C$82,2,FALSE)*台帳シート!M260,0)*台帳シート!BL260)</f>
        <v>5040000</v>
      </c>
      <c r="BN260" s="65">
        <f t="shared" si="69"/>
        <v>5040000</v>
      </c>
      <c r="BO260" s="74">
        <f t="shared" si="70"/>
        <v>0</v>
      </c>
      <c r="BP260" s="74">
        <f t="shared" si="71"/>
        <v>0</v>
      </c>
      <c r="BQ260" s="65">
        <f t="shared" si="72"/>
        <v>0</v>
      </c>
      <c r="BR260" s="65">
        <f>IF(ISERROR(IF(BP260=0,IF(F260="無形・ソフトウェア",IF(ROUNDDOWN(VLOOKUP(J260,[1]償却率!$B$4:$C$77,2,FALSE)*台帳シート!M260,0)&gt;=台帳シート!BO260,台帳シート!BO260-0,ROUNDDOWN(VLOOKUP(台帳シート!J260,[1]償却率!$B$4:$C$77,2,FALSE)*台帳シート!M260,0)),IF(H260="1：リース",IF(ROUNDDOWN(VLOOKUP(J260,[1]償却率!$B$4:$C$77,2,FALSE)*台帳シート!M260,0)&gt;=台帳シート!BO260,台帳シート!BO260-0,ROUNDDOWN(VLOOKUP(台帳シート!J260,[1]償却率!$B$4:$C$77,2,FALSE)*台帳シート!M260,0)),IF(ROUNDDOWN(VLOOKUP(J260,[1]償却率!$B$4:$C$77,2,FALSE)*台帳シート!M260,0)&gt;=台帳シート!BO260,台帳シート!BO260-1,ROUNDDOWN(VLOOKUP(台帳シート!J260,[1]償却率!$B$4:$C$77,2,FALSE)*台帳シート!M260,0)))),0)),0,(IF(BP260=0,IF(F260="無形・ソフトウェア",IF(ROUNDDOWN(VLOOKUP(J260,[1]償却率!$B$4:$C$77,2,FALSE)*台帳シート!M260,0)&gt;=台帳シート!BO260,台帳シート!BO260-0,ROUNDDOWN(VLOOKUP(台帳シート!J260,[1]償却率!$B$4:$C$77,2,FALSE)*台帳シート!M260,0)),IF(H260="1：リース",IF(ROUNDDOWN(VLOOKUP(J260,[1]償却率!$B$4:$C$77,2,FALSE)*台帳シート!M260,0)&gt;=台帳シート!BO260,台帳シート!BO260-0,ROUNDDOWN(VLOOKUP(台帳シート!J260,[1]償却率!$B$4:$C$77,2,FALSE)*台帳シート!M260,0)),IF(ROUNDDOWN(VLOOKUP(J260,[1]償却率!$B$4:$C$77,2,FALSE)*台帳シート!M260,0)&gt;=台帳シート!BO260,台帳シート!BO260-1,ROUNDDOWN(VLOOKUP(台帳シート!J260,[1]償却率!$B$4:$C$77,2,FALSE)*台帳シート!M260,0)))),0)))</f>
        <v>0</v>
      </c>
      <c r="BS260" s="66">
        <f t="shared" si="62"/>
        <v>5040000</v>
      </c>
      <c r="BT260" s="75">
        <f t="shared" si="73"/>
        <v>0</v>
      </c>
      <c r="BU260" s="68"/>
    </row>
    <row r="261" spans="2:73" ht="35.1" customHeight="1" x14ac:dyDescent="0.15">
      <c r="B261" s="69" t="s">
        <v>697</v>
      </c>
      <c r="C261" s="55"/>
      <c r="D261" s="47" t="s">
        <v>691</v>
      </c>
      <c r="E261" s="48" t="s">
        <v>105</v>
      </c>
      <c r="F261" s="49" t="s">
        <v>692</v>
      </c>
      <c r="G261" s="50" t="s">
        <v>698</v>
      </c>
      <c r="H261" s="51" t="s">
        <v>80</v>
      </c>
      <c r="I261" s="50"/>
      <c r="J261" s="49">
        <v>5</v>
      </c>
      <c r="K261" s="70">
        <v>41364</v>
      </c>
      <c r="L261" s="51"/>
      <c r="M261" s="71">
        <v>5355000</v>
      </c>
      <c r="N261" s="77"/>
      <c r="O261" s="104"/>
      <c r="P261" s="55"/>
      <c r="Q261" s="55"/>
      <c r="R261" s="55" t="str">
        <f t="shared" si="48"/>
        <v>-</v>
      </c>
      <c r="S261" s="55"/>
      <c r="T261" s="55"/>
      <c r="U261" s="55"/>
      <c r="V261" s="55"/>
      <c r="W261" s="55"/>
      <c r="X261" s="55"/>
      <c r="Y261" s="55" t="str">
        <f t="shared" ref="Y261:Y266" si="74">IF(BP261&lt;0,BP261,"-")</f>
        <v>-</v>
      </c>
      <c r="Z261" s="55"/>
      <c r="AA261" s="55"/>
      <c r="AB261" s="55"/>
      <c r="AC261" s="55"/>
      <c r="AD261" s="55"/>
      <c r="AE261" s="55"/>
      <c r="AF261" s="55"/>
      <c r="AG261" s="55"/>
      <c r="AH261" s="51" t="s">
        <v>81</v>
      </c>
      <c r="AI261" s="51"/>
      <c r="AJ261" s="51"/>
      <c r="AK261" s="51"/>
      <c r="AL261" s="51"/>
      <c r="AM261" s="51"/>
      <c r="AN261" s="51"/>
      <c r="AO261" s="51"/>
      <c r="AP261" s="51"/>
      <c r="AQ261" s="57">
        <v>1</v>
      </c>
      <c r="AR261" s="51" t="s">
        <v>251</v>
      </c>
      <c r="AS261" s="51"/>
      <c r="AT261" s="51"/>
      <c r="AU261" s="51"/>
      <c r="AV261" s="51" t="s">
        <v>694</v>
      </c>
      <c r="AW261" s="51"/>
      <c r="AX261" s="58" t="s">
        <v>86</v>
      </c>
      <c r="AY261" s="59"/>
      <c r="AZ261" s="60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72"/>
      <c r="BL261" s="73">
        <f t="shared" si="68"/>
        <v>5</v>
      </c>
      <c r="BM261" s="64">
        <f>+IF(ISERROR(ROUNDDOWN(VLOOKUP(J261,[1]償却率!$B$4:$C$82,2,FALSE)*台帳シート!M261,0)*台帳シート!BL261),0,ROUNDDOWN(VLOOKUP(台帳シート!J261,[1]償却率!$B$4:$C$82,2,FALSE)*台帳シート!M261,0)*台帳シート!BL261)</f>
        <v>5355000</v>
      </c>
      <c r="BN261" s="65">
        <f t="shared" si="69"/>
        <v>5355000</v>
      </c>
      <c r="BO261" s="74">
        <f t="shared" si="70"/>
        <v>0</v>
      </c>
      <c r="BP261" s="74">
        <f t="shared" si="71"/>
        <v>0</v>
      </c>
      <c r="BQ261" s="65">
        <f t="shared" si="72"/>
        <v>0</v>
      </c>
      <c r="BR261" s="65">
        <f>IF(ISERROR(IF(BP261=0,IF(F261="無形・ソフトウェア",IF(ROUNDDOWN(VLOOKUP(J261,[1]償却率!$B$4:$C$77,2,FALSE)*台帳シート!M261,0)&gt;=台帳シート!BO261,台帳シート!BO261-0,ROUNDDOWN(VLOOKUP(台帳シート!J261,[1]償却率!$B$4:$C$77,2,FALSE)*台帳シート!M261,0)),IF(H261="1：リース",IF(ROUNDDOWN(VLOOKUP(J261,[1]償却率!$B$4:$C$77,2,FALSE)*台帳シート!M261,0)&gt;=台帳シート!BO261,台帳シート!BO261-0,ROUNDDOWN(VLOOKUP(台帳シート!J261,[1]償却率!$B$4:$C$77,2,FALSE)*台帳シート!M261,0)),IF(ROUNDDOWN(VLOOKUP(J261,[1]償却率!$B$4:$C$77,2,FALSE)*台帳シート!M261,0)&gt;=台帳シート!BO261,台帳シート!BO261-1,ROUNDDOWN(VLOOKUP(台帳シート!J261,[1]償却率!$B$4:$C$77,2,FALSE)*台帳シート!M261,0)))),0)),0,(IF(BP261=0,IF(F261="無形・ソフトウェア",IF(ROUNDDOWN(VLOOKUP(J261,[1]償却率!$B$4:$C$77,2,FALSE)*台帳シート!M261,0)&gt;=台帳シート!BO261,台帳シート!BO261-0,ROUNDDOWN(VLOOKUP(台帳シート!J261,[1]償却率!$B$4:$C$77,2,FALSE)*台帳シート!M261,0)),IF(H261="1：リース",IF(ROUNDDOWN(VLOOKUP(J261,[1]償却率!$B$4:$C$77,2,FALSE)*台帳シート!M261,0)&gt;=台帳シート!BO261,台帳シート!BO261-0,ROUNDDOWN(VLOOKUP(台帳シート!J261,[1]償却率!$B$4:$C$77,2,FALSE)*台帳シート!M261,0)),IF(ROUNDDOWN(VLOOKUP(J261,[1]償却率!$B$4:$C$77,2,FALSE)*台帳シート!M261,0)&gt;=台帳シート!BO261,台帳シート!BO261-1,ROUNDDOWN(VLOOKUP(台帳シート!J261,[1]償却率!$B$4:$C$77,2,FALSE)*台帳シート!M261,0)))),0)))</f>
        <v>0</v>
      </c>
      <c r="BS261" s="66">
        <f t="shared" si="62"/>
        <v>5355000</v>
      </c>
      <c r="BT261" s="75">
        <f t="shared" si="73"/>
        <v>0</v>
      </c>
      <c r="BU261" s="68"/>
    </row>
    <row r="262" spans="2:73" ht="35.1" customHeight="1" x14ac:dyDescent="0.15">
      <c r="B262" s="69" t="s">
        <v>699</v>
      </c>
      <c r="C262" s="55"/>
      <c r="D262" s="47" t="s">
        <v>691</v>
      </c>
      <c r="E262" s="48" t="s">
        <v>589</v>
      </c>
      <c r="F262" s="49" t="s">
        <v>692</v>
      </c>
      <c r="G262" s="50" t="s">
        <v>700</v>
      </c>
      <c r="H262" s="51" t="s">
        <v>80</v>
      </c>
      <c r="I262" s="50"/>
      <c r="J262" s="49">
        <v>5</v>
      </c>
      <c r="K262" s="70">
        <v>41364</v>
      </c>
      <c r="L262" s="51"/>
      <c r="M262" s="71">
        <v>787500</v>
      </c>
      <c r="N262" s="77"/>
      <c r="O262" s="55"/>
      <c r="P262" s="55"/>
      <c r="Q262" s="55"/>
      <c r="R262" s="55" t="str">
        <f t="shared" si="48"/>
        <v>-</v>
      </c>
      <c r="S262" s="55"/>
      <c r="T262" s="55"/>
      <c r="U262" s="55"/>
      <c r="V262" s="55"/>
      <c r="W262" s="55"/>
      <c r="X262" s="55"/>
      <c r="Y262" s="55" t="str">
        <f t="shared" si="74"/>
        <v>-</v>
      </c>
      <c r="Z262" s="55"/>
      <c r="AA262" s="55"/>
      <c r="AB262" s="55"/>
      <c r="AC262" s="55"/>
      <c r="AD262" s="55"/>
      <c r="AE262" s="55"/>
      <c r="AF262" s="55"/>
      <c r="AG262" s="55"/>
      <c r="AH262" s="51" t="s">
        <v>81</v>
      </c>
      <c r="AI262" s="51"/>
      <c r="AJ262" s="51"/>
      <c r="AK262" s="51"/>
      <c r="AL262" s="51"/>
      <c r="AM262" s="51"/>
      <c r="AN262" s="51"/>
      <c r="AO262" s="51"/>
      <c r="AP262" s="51"/>
      <c r="AQ262" s="57">
        <v>1</v>
      </c>
      <c r="AR262" s="51" t="s">
        <v>251</v>
      </c>
      <c r="AS262" s="51"/>
      <c r="AT262" s="51"/>
      <c r="AU262" s="51"/>
      <c r="AV262" s="51" t="s">
        <v>100</v>
      </c>
      <c r="AW262" s="51"/>
      <c r="AX262" s="58" t="s">
        <v>86</v>
      </c>
      <c r="AY262" s="59"/>
      <c r="AZ262" s="60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72"/>
      <c r="BL262" s="73">
        <f t="shared" si="68"/>
        <v>5</v>
      </c>
      <c r="BM262" s="64">
        <f>+IF(ISERROR(ROUNDDOWN(VLOOKUP(J262,[1]償却率!$B$4:$C$82,2,FALSE)*台帳シート!M262,0)*台帳シート!BL262),0,ROUNDDOWN(VLOOKUP(台帳シート!J262,[1]償却率!$B$4:$C$82,2,FALSE)*台帳シート!M262,0)*台帳シート!BL262)</f>
        <v>787500</v>
      </c>
      <c r="BN262" s="65">
        <f t="shared" si="69"/>
        <v>787500</v>
      </c>
      <c r="BO262" s="74">
        <f t="shared" si="70"/>
        <v>0</v>
      </c>
      <c r="BP262" s="74">
        <f t="shared" si="71"/>
        <v>0</v>
      </c>
      <c r="BQ262" s="65">
        <f t="shared" si="72"/>
        <v>0</v>
      </c>
      <c r="BR262" s="65">
        <f>IF(ISERROR(IF(BP262=0,IF(F262="無形・ソフトウェア",IF(ROUNDDOWN(VLOOKUP(J262,[1]償却率!$B$4:$C$77,2,FALSE)*台帳シート!M262,0)&gt;=台帳シート!BO262,台帳シート!BO262-0,ROUNDDOWN(VLOOKUP(台帳シート!J262,[1]償却率!$B$4:$C$77,2,FALSE)*台帳シート!M262,0)),IF(H262="1：リース",IF(ROUNDDOWN(VLOOKUP(J262,[1]償却率!$B$4:$C$77,2,FALSE)*台帳シート!M262,0)&gt;=台帳シート!BO262,台帳シート!BO262-0,ROUNDDOWN(VLOOKUP(台帳シート!J262,[1]償却率!$B$4:$C$77,2,FALSE)*台帳シート!M262,0)),IF(ROUNDDOWN(VLOOKUP(J262,[1]償却率!$B$4:$C$77,2,FALSE)*台帳シート!M262,0)&gt;=台帳シート!BO262,台帳シート!BO262-1,ROUNDDOWN(VLOOKUP(台帳シート!J262,[1]償却率!$B$4:$C$77,2,FALSE)*台帳シート!M262,0)))),0)),0,(IF(BP262=0,IF(F262="無形・ソフトウェア",IF(ROUNDDOWN(VLOOKUP(J262,[1]償却率!$B$4:$C$77,2,FALSE)*台帳シート!M262,0)&gt;=台帳シート!BO262,台帳シート!BO262-0,ROUNDDOWN(VLOOKUP(台帳シート!J262,[1]償却率!$B$4:$C$77,2,FALSE)*台帳シート!M262,0)),IF(H262="1：リース",IF(ROUNDDOWN(VLOOKUP(J262,[1]償却率!$B$4:$C$77,2,FALSE)*台帳シート!M262,0)&gt;=台帳シート!BO262,台帳シート!BO262-0,ROUNDDOWN(VLOOKUP(台帳シート!J262,[1]償却率!$B$4:$C$77,2,FALSE)*台帳シート!M262,0)),IF(ROUNDDOWN(VLOOKUP(J262,[1]償却率!$B$4:$C$77,2,FALSE)*台帳シート!M262,0)&gt;=台帳シート!BO262,台帳シート!BO262-1,ROUNDDOWN(VLOOKUP(台帳シート!J262,[1]償却率!$B$4:$C$77,2,FALSE)*台帳シート!M262,0)))),0)))</f>
        <v>0</v>
      </c>
      <c r="BS262" s="66">
        <f t="shared" si="62"/>
        <v>787500</v>
      </c>
      <c r="BT262" s="75">
        <f t="shared" si="73"/>
        <v>0</v>
      </c>
      <c r="BU262" s="68"/>
    </row>
    <row r="263" spans="2:73" ht="35.1" customHeight="1" x14ac:dyDescent="0.15">
      <c r="B263" s="69" t="s">
        <v>701</v>
      </c>
      <c r="C263" s="55"/>
      <c r="D263" s="47" t="s">
        <v>691</v>
      </c>
      <c r="E263" s="48" t="s">
        <v>105</v>
      </c>
      <c r="F263" s="49" t="s">
        <v>692</v>
      </c>
      <c r="G263" s="50" t="s">
        <v>702</v>
      </c>
      <c r="H263" s="51" t="s">
        <v>80</v>
      </c>
      <c r="I263" s="50"/>
      <c r="J263" s="49">
        <v>5</v>
      </c>
      <c r="K263" s="70">
        <v>41557</v>
      </c>
      <c r="L263" s="51"/>
      <c r="M263" s="71">
        <v>1785000</v>
      </c>
      <c r="N263" s="77"/>
      <c r="O263" s="55"/>
      <c r="P263" s="55"/>
      <c r="Q263" s="55"/>
      <c r="R263" s="55" t="str">
        <f t="shared" si="48"/>
        <v>-</v>
      </c>
      <c r="S263" s="55"/>
      <c r="T263" s="55"/>
      <c r="U263" s="55"/>
      <c r="V263" s="55"/>
      <c r="W263" s="55"/>
      <c r="X263" s="55"/>
      <c r="Y263" s="55" t="str">
        <f t="shared" si="74"/>
        <v>-</v>
      </c>
      <c r="Z263" s="55"/>
      <c r="AA263" s="55"/>
      <c r="AB263" s="55"/>
      <c r="AC263" s="55"/>
      <c r="AD263" s="55"/>
      <c r="AE263" s="55"/>
      <c r="AF263" s="55"/>
      <c r="AG263" s="55"/>
      <c r="AH263" s="51" t="s">
        <v>81</v>
      </c>
      <c r="AI263" s="51"/>
      <c r="AJ263" s="51"/>
      <c r="AK263" s="51"/>
      <c r="AL263" s="51"/>
      <c r="AM263" s="51"/>
      <c r="AN263" s="51"/>
      <c r="AO263" s="51"/>
      <c r="AP263" s="51"/>
      <c r="AQ263" s="57">
        <v>1</v>
      </c>
      <c r="AR263" s="51" t="s">
        <v>251</v>
      </c>
      <c r="AS263" s="51"/>
      <c r="AT263" s="51"/>
      <c r="AU263" s="51"/>
      <c r="AV263" s="51" t="s">
        <v>343</v>
      </c>
      <c r="AW263" s="51"/>
      <c r="AX263" s="58" t="s">
        <v>86</v>
      </c>
      <c r="AY263" s="59"/>
      <c r="AZ263" s="60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72"/>
      <c r="BL263" s="73">
        <f t="shared" si="68"/>
        <v>4</v>
      </c>
      <c r="BM263" s="64">
        <f>+IF(ISERROR(ROUNDDOWN(VLOOKUP(J263,[1]償却率!$B$4:$C$82,2,FALSE)*台帳シート!M263,0)*台帳シート!BL263),0,ROUNDDOWN(VLOOKUP(台帳シート!J263,[1]償却率!$B$4:$C$82,2,FALSE)*台帳シート!M263,0)*台帳シート!BL263)</f>
        <v>1428000</v>
      </c>
      <c r="BN263" s="65">
        <f t="shared" si="69"/>
        <v>1428000</v>
      </c>
      <c r="BO263" s="74">
        <f t="shared" si="70"/>
        <v>357000</v>
      </c>
      <c r="BP263" s="74">
        <f t="shared" si="71"/>
        <v>0</v>
      </c>
      <c r="BQ263" s="65">
        <f t="shared" si="72"/>
        <v>0</v>
      </c>
      <c r="BR263" s="65">
        <f>IF(ISERROR(IF(BP263=0,IF(F263="無形・ソフトウェア",IF(ROUNDDOWN(VLOOKUP(J263,[1]償却率!$B$4:$C$77,2,FALSE)*台帳シート!M263,0)&gt;=台帳シート!BO263,台帳シート!BO263-0,ROUNDDOWN(VLOOKUP(台帳シート!J263,[1]償却率!$B$4:$C$77,2,FALSE)*台帳シート!M263,0)),IF(H263="1：リース",IF(ROUNDDOWN(VLOOKUP(J263,[1]償却率!$B$4:$C$77,2,FALSE)*台帳シート!M263,0)&gt;=台帳シート!BO263,台帳シート!BO263-0,ROUNDDOWN(VLOOKUP(台帳シート!J263,[1]償却率!$B$4:$C$77,2,FALSE)*台帳シート!M263,0)),IF(ROUNDDOWN(VLOOKUP(J263,[1]償却率!$B$4:$C$77,2,FALSE)*台帳シート!M263,0)&gt;=台帳シート!BO263,台帳シート!BO263-1,ROUNDDOWN(VLOOKUP(台帳シート!J263,[1]償却率!$B$4:$C$77,2,FALSE)*台帳シート!M263,0)))),0)),0,(IF(BP263=0,IF(F263="無形・ソフトウェア",IF(ROUNDDOWN(VLOOKUP(J263,[1]償却率!$B$4:$C$77,2,FALSE)*台帳シート!M263,0)&gt;=台帳シート!BO263,台帳シート!BO263-0,ROUNDDOWN(VLOOKUP(台帳シート!J263,[1]償却率!$B$4:$C$77,2,FALSE)*台帳シート!M263,0)),IF(H263="1：リース",IF(ROUNDDOWN(VLOOKUP(J263,[1]償却率!$B$4:$C$77,2,FALSE)*台帳シート!M263,0)&gt;=台帳シート!BO263,台帳シート!BO263-0,ROUNDDOWN(VLOOKUP(台帳シート!J263,[1]償却率!$B$4:$C$77,2,FALSE)*台帳シート!M263,0)),IF(ROUNDDOWN(VLOOKUP(J263,[1]償却率!$B$4:$C$77,2,FALSE)*台帳シート!M263,0)&gt;=台帳シート!BO263,台帳シート!BO263-1,ROUNDDOWN(VLOOKUP(台帳シート!J263,[1]償却率!$B$4:$C$77,2,FALSE)*台帳シート!M263,0)))),0)))</f>
        <v>357000</v>
      </c>
      <c r="BS263" s="66">
        <f t="shared" si="62"/>
        <v>1785000</v>
      </c>
      <c r="BT263" s="75">
        <f t="shared" si="73"/>
        <v>0</v>
      </c>
      <c r="BU263" s="68"/>
    </row>
    <row r="264" spans="2:73" ht="35.1" customHeight="1" x14ac:dyDescent="0.15">
      <c r="B264" s="69" t="s">
        <v>703</v>
      </c>
      <c r="C264" s="55"/>
      <c r="D264" s="47" t="s">
        <v>691</v>
      </c>
      <c r="E264" s="48" t="s">
        <v>105</v>
      </c>
      <c r="F264" s="49" t="s">
        <v>692</v>
      </c>
      <c r="G264" s="50" t="s">
        <v>704</v>
      </c>
      <c r="H264" s="51" t="s">
        <v>80</v>
      </c>
      <c r="I264" s="50"/>
      <c r="J264" s="49">
        <v>5</v>
      </c>
      <c r="K264" s="70">
        <v>41557</v>
      </c>
      <c r="L264" s="51"/>
      <c r="M264" s="71">
        <v>735000</v>
      </c>
      <c r="N264" s="77"/>
      <c r="O264" s="104"/>
      <c r="P264" s="55"/>
      <c r="Q264" s="55"/>
      <c r="R264" s="55" t="str">
        <f t="shared" si="48"/>
        <v>-</v>
      </c>
      <c r="S264" s="55"/>
      <c r="T264" s="55"/>
      <c r="U264" s="55"/>
      <c r="V264" s="55"/>
      <c r="W264" s="55"/>
      <c r="X264" s="55"/>
      <c r="Y264" s="55" t="str">
        <f t="shared" si="74"/>
        <v>-</v>
      </c>
      <c r="Z264" s="55"/>
      <c r="AA264" s="55"/>
      <c r="AB264" s="55"/>
      <c r="AC264" s="55"/>
      <c r="AD264" s="55"/>
      <c r="AE264" s="55"/>
      <c r="AF264" s="55"/>
      <c r="AG264" s="55"/>
      <c r="AH264" s="51" t="s">
        <v>81</v>
      </c>
      <c r="AI264" s="51"/>
      <c r="AJ264" s="51"/>
      <c r="AK264" s="51"/>
      <c r="AL264" s="51"/>
      <c r="AM264" s="51"/>
      <c r="AN264" s="51"/>
      <c r="AO264" s="51"/>
      <c r="AP264" s="51"/>
      <c r="AQ264" s="57">
        <v>1</v>
      </c>
      <c r="AR264" s="51" t="s">
        <v>251</v>
      </c>
      <c r="AS264" s="51"/>
      <c r="AT264" s="51"/>
      <c r="AU264" s="51"/>
      <c r="AV264" s="51" t="s">
        <v>343</v>
      </c>
      <c r="AW264" s="51"/>
      <c r="AX264" s="58" t="s">
        <v>86</v>
      </c>
      <c r="AY264" s="59"/>
      <c r="AZ264" s="60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72"/>
      <c r="BL264" s="73">
        <f t="shared" si="68"/>
        <v>4</v>
      </c>
      <c r="BM264" s="64">
        <f>+IF(ISERROR(ROUNDDOWN(VLOOKUP(J264,[1]償却率!$B$4:$C$82,2,FALSE)*台帳シート!M264,0)*台帳シート!BL264),0,ROUNDDOWN(VLOOKUP(台帳シート!J264,[1]償却率!$B$4:$C$82,2,FALSE)*台帳シート!M264,0)*台帳シート!BL264)</f>
        <v>588000</v>
      </c>
      <c r="BN264" s="65">
        <f t="shared" si="69"/>
        <v>588000</v>
      </c>
      <c r="BO264" s="74">
        <f t="shared" si="70"/>
        <v>147000</v>
      </c>
      <c r="BP264" s="74">
        <f t="shared" si="71"/>
        <v>0</v>
      </c>
      <c r="BQ264" s="65">
        <f t="shared" si="72"/>
        <v>0</v>
      </c>
      <c r="BR264" s="65">
        <f>IF(ISERROR(IF(BP264=0,IF(F264="無形・ソフトウェア",IF(ROUNDDOWN(VLOOKUP(J264,[1]償却率!$B$4:$C$77,2,FALSE)*台帳シート!M264,0)&gt;=台帳シート!BO264,台帳シート!BO264-0,ROUNDDOWN(VLOOKUP(台帳シート!J264,[1]償却率!$B$4:$C$77,2,FALSE)*台帳シート!M264,0)),IF(H264="1：リース",IF(ROUNDDOWN(VLOOKUP(J264,[1]償却率!$B$4:$C$77,2,FALSE)*台帳シート!M264,0)&gt;=台帳シート!BO264,台帳シート!BO264-0,ROUNDDOWN(VLOOKUP(台帳シート!J264,[1]償却率!$B$4:$C$77,2,FALSE)*台帳シート!M264,0)),IF(ROUNDDOWN(VLOOKUP(J264,[1]償却率!$B$4:$C$77,2,FALSE)*台帳シート!M264,0)&gt;=台帳シート!BO264,台帳シート!BO264-1,ROUNDDOWN(VLOOKUP(台帳シート!J264,[1]償却率!$B$4:$C$77,2,FALSE)*台帳シート!M264,0)))),0)),0,(IF(BP264=0,IF(F264="無形・ソフトウェア",IF(ROUNDDOWN(VLOOKUP(J264,[1]償却率!$B$4:$C$77,2,FALSE)*台帳シート!M264,0)&gt;=台帳シート!BO264,台帳シート!BO264-0,ROUNDDOWN(VLOOKUP(台帳シート!J264,[1]償却率!$B$4:$C$77,2,FALSE)*台帳シート!M264,0)),IF(H264="1：リース",IF(ROUNDDOWN(VLOOKUP(J264,[1]償却率!$B$4:$C$77,2,FALSE)*台帳シート!M264,0)&gt;=台帳シート!BO264,台帳シート!BO264-0,ROUNDDOWN(VLOOKUP(台帳シート!J264,[1]償却率!$B$4:$C$77,2,FALSE)*台帳シート!M264,0)),IF(ROUNDDOWN(VLOOKUP(J264,[1]償却率!$B$4:$C$77,2,FALSE)*台帳シート!M264,0)&gt;=台帳シート!BO264,台帳シート!BO264-1,ROUNDDOWN(VLOOKUP(台帳シート!J264,[1]償却率!$B$4:$C$77,2,FALSE)*台帳シート!M264,0)))),0)))</f>
        <v>147000</v>
      </c>
      <c r="BS264" s="66">
        <f t="shared" si="62"/>
        <v>735000</v>
      </c>
      <c r="BT264" s="75">
        <f t="shared" si="73"/>
        <v>0</v>
      </c>
      <c r="BU264" s="68"/>
    </row>
    <row r="265" spans="2:73" ht="35.1" customHeight="1" x14ac:dyDescent="0.15">
      <c r="B265" s="69" t="s">
        <v>705</v>
      </c>
      <c r="C265" s="55"/>
      <c r="D265" s="47" t="s">
        <v>691</v>
      </c>
      <c r="E265" s="48" t="s">
        <v>589</v>
      </c>
      <c r="F265" s="49" t="s">
        <v>692</v>
      </c>
      <c r="G265" s="50" t="s">
        <v>706</v>
      </c>
      <c r="H265" s="51" t="s">
        <v>80</v>
      </c>
      <c r="I265" s="50"/>
      <c r="J265" s="49">
        <v>5</v>
      </c>
      <c r="K265" s="52">
        <v>41628</v>
      </c>
      <c r="L265" s="51"/>
      <c r="M265" s="71">
        <v>6562500</v>
      </c>
      <c r="N265" s="77"/>
      <c r="O265" s="55"/>
      <c r="P265" s="55"/>
      <c r="Q265" s="55"/>
      <c r="R265" s="55" t="str">
        <f t="shared" si="48"/>
        <v>-</v>
      </c>
      <c r="S265" s="55"/>
      <c r="T265" s="55"/>
      <c r="U265" s="55"/>
      <c r="V265" s="55"/>
      <c r="W265" s="55"/>
      <c r="X265" s="55"/>
      <c r="Y265" s="55" t="str">
        <f t="shared" si="74"/>
        <v>-</v>
      </c>
      <c r="Z265" s="55"/>
      <c r="AA265" s="55"/>
      <c r="AB265" s="55"/>
      <c r="AC265" s="55"/>
      <c r="AD265" s="55"/>
      <c r="AE265" s="55"/>
      <c r="AF265" s="55"/>
      <c r="AG265" s="55"/>
      <c r="AH265" s="51" t="s">
        <v>81</v>
      </c>
      <c r="AI265" s="51"/>
      <c r="AJ265" s="51"/>
      <c r="AK265" s="51"/>
      <c r="AL265" s="51"/>
      <c r="AM265" s="51"/>
      <c r="AN265" s="51"/>
      <c r="AO265" s="51"/>
      <c r="AP265" s="51"/>
      <c r="AQ265" s="57">
        <v>1</v>
      </c>
      <c r="AR265" s="51" t="s">
        <v>251</v>
      </c>
      <c r="AS265" s="51"/>
      <c r="AT265" s="51"/>
      <c r="AU265" s="51"/>
      <c r="AV265" s="51" t="s">
        <v>100</v>
      </c>
      <c r="AW265" s="51"/>
      <c r="AX265" s="58" t="s">
        <v>86</v>
      </c>
      <c r="AY265" s="59"/>
      <c r="AZ265" s="60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72"/>
      <c r="BL265" s="73">
        <f t="shared" si="68"/>
        <v>4</v>
      </c>
      <c r="BM265" s="64">
        <f>+IF(ISERROR(ROUNDDOWN(VLOOKUP(J265,[1]償却率!$B$4:$C$82,2,FALSE)*台帳シート!M265,0)*台帳シート!BL265),0,ROUNDDOWN(VLOOKUP(台帳シート!J265,[1]償却率!$B$4:$C$82,2,FALSE)*台帳シート!M265,0)*台帳シート!BL265)</f>
        <v>5250000</v>
      </c>
      <c r="BN265" s="65">
        <f t="shared" si="69"/>
        <v>5250000</v>
      </c>
      <c r="BO265" s="74">
        <f t="shared" si="70"/>
        <v>1312500</v>
      </c>
      <c r="BP265" s="74">
        <f t="shared" si="71"/>
        <v>0</v>
      </c>
      <c r="BQ265" s="65">
        <f t="shared" si="72"/>
        <v>0</v>
      </c>
      <c r="BR265" s="65">
        <f>IF(ISERROR(IF(BP265=0,IF(F265="無形・ソフトウェア",IF(ROUNDDOWN(VLOOKUP(J265,[1]償却率!$B$4:$C$77,2,FALSE)*台帳シート!M265,0)&gt;=台帳シート!BO265,台帳シート!BO265-0,ROUNDDOWN(VLOOKUP(台帳シート!J265,[1]償却率!$B$4:$C$77,2,FALSE)*台帳シート!M265,0)),IF(H265="1：リース",IF(ROUNDDOWN(VLOOKUP(J265,[1]償却率!$B$4:$C$77,2,FALSE)*台帳シート!M265,0)&gt;=台帳シート!BO265,台帳シート!BO265-0,ROUNDDOWN(VLOOKUP(台帳シート!J265,[1]償却率!$B$4:$C$77,2,FALSE)*台帳シート!M265,0)),IF(ROUNDDOWN(VLOOKUP(J265,[1]償却率!$B$4:$C$77,2,FALSE)*台帳シート!M265,0)&gt;=台帳シート!BO265,台帳シート!BO265-1,ROUNDDOWN(VLOOKUP(台帳シート!J265,[1]償却率!$B$4:$C$77,2,FALSE)*台帳シート!M265,0)))),0)),0,(IF(BP265=0,IF(F265="無形・ソフトウェア",IF(ROUNDDOWN(VLOOKUP(J265,[1]償却率!$B$4:$C$77,2,FALSE)*台帳シート!M265,0)&gt;=台帳シート!BO265,台帳シート!BO265-0,ROUNDDOWN(VLOOKUP(台帳シート!J265,[1]償却率!$B$4:$C$77,2,FALSE)*台帳シート!M265,0)),IF(H265="1：リース",IF(ROUNDDOWN(VLOOKUP(J265,[1]償却率!$B$4:$C$77,2,FALSE)*台帳シート!M265,0)&gt;=台帳シート!BO265,台帳シート!BO265-0,ROUNDDOWN(VLOOKUP(台帳シート!J265,[1]償却率!$B$4:$C$77,2,FALSE)*台帳シート!M265,0)),IF(ROUNDDOWN(VLOOKUP(J265,[1]償却率!$B$4:$C$77,2,FALSE)*台帳シート!M265,0)&gt;=台帳シート!BO265,台帳シート!BO265-1,ROUNDDOWN(VLOOKUP(台帳シート!J265,[1]償却率!$B$4:$C$77,2,FALSE)*台帳シート!M265,0)))),0)))</f>
        <v>1312500</v>
      </c>
      <c r="BS265" s="66">
        <f t="shared" si="62"/>
        <v>6562500</v>
      </c>
      <c r="BT265" s="75">
        <f t="shared" si="73"/>
        <v>0</v>
      </c>
      <c r="BU265" s="68"/>
    </row>
    <row r="266" spans="2:73" ht="35.1" customHeight="1" x14ac:dyDescent="0.15">
      <c r="B266" s="69" t="s">
        <v>707</v>
      </c>
      <c r="C266" s="55"/>
      <c r="D266" s="47" t="s">
        <v>691</v>
      </c>
      <c r="E266" s="48" t="s">
        <v>105</v>
      </c>
      <c r="F266" s="49" t="s">
        <v>692</v>
      </c>
      <c r="G266" s="50" t="s">
        <v>708</v>
      </c>
      <c r="H266" s="51" t="s">
        <v>80</v>
      </c>
      <c r="I266" s="50"/>
      <c r="J266" s="49">
        <v>5</v>
      </c>
      <c r="K266" s="52">
        <v>41729</v>
      </c>
      <c r="L266" s="51"/>
      <c r="M266" s="71">
        <v>3307500</v>
      </c>
      <c r="N266" s="77"/>
      <c r="O266" s="55"/>
      <c r="P266" s="55"/>
      <c r="Q266" s="55"/>
      <c r="R266" s="55" t="str">
        <f t="shared" si="48"/>
        <v>-</v>
      </c>
      <c r="S266" s="55"/>
      <c r="T266" s="55"/>
      <c r="U266" s="55"/>
      <c r="V266" s="55"/>
      <c r="W266" s="55"/>
      <c r="X266" s="55"/>
      <c r="Y266" s="55" t="str">
        <f t="shared" si="74"/>
        <v>-</v>
      </c>
      <c r="Z266" s="55"/>
      <c r="AA266" s="55"/>
      <c r="AB266" s="55"/>
      <c r="AC266" s="55"/>
      <c r="AD266" s="55"/>
      <c r="AE266" s="55"/>
      <c r="AF266" s="55"/>
      <c r="AG266" s="55"/>
      <c r="AH266" s="51" t="s">
        <v>81</v>
      </c>
      <c r="AI266" s="51"/>
      <c r="AJ266" s="51"/>
      <c r="AK266" s="51"/>
      <c r="AL266" s="51"/>
      <c r="AM266" s="51"/>
      <c r="AN266" s="51"/>
      <c r="AO266" s="51"/>
      <c r="AP266" s="51"/>
      <c r="AQ266" s="57">
        <v>1</v>
      </c>
      <c r="AR266" s="51" t="s">
        <v>251</v>
      </c>
      <c r="AS266" s="51"/>
      <c r="AT266" s="51"/>
      <c r="AU266" s="51"/>
      <c r="AV266" s="51" t="s">
        <v>343</v>
      </c>
      <c r="AW266" s="51"/>
      <c r="AX266" s="58" t="s">
        <v>86</v>
      </c>
      <c r="AY266" s="59"/>
      <c r="AZ266" s="60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72"/>
      <c r="BL266" s="73">
        <f t="shared" si="68"/>
        <v>4</v>
      </c>
      <c r="BM266" s="64">
        <f>+IF(ISERROR(ROUNDDOWN(VLOOKUP(J266,[1]償却率!$B$4:$C$82,2,FALSE)*台帳シート!M266,0)*台帳シート!BL266),0,ROUNDDOWN(VLOOKUP(台帳シート!J266,[1]償却率!$B$4:$C$82,2,FALSE)*台帳シート!M266,0)*台帳シート!BL266)</f>
        <v>2646000</v>
      </c>
      <c r="BN266" s="65">
        <f t="shared" si="69"/>
        <v>2646000</v>
      </c>
      <c r="BO266" s="74">
        <f t="shared" si="70"/>
        <v>661500</v>
      </c>
      <c r="BP266" s="74">
        <f t="shared" si="71"/>
        <v>0</v>
      </c>
      <c r="BQ266" s="65">
        <f t="shared" si="72"/>
        <v>0</v>
      </c>
      <c r="BR266" s="65">
        <f>IF(ISERROR(IF(BP266=0,IF(F266="無形・ソフトウェア",IF(ROUNDDOWN(VLOOKUP(J266,[1]償却率!$B$4:$C$77,2,FALSE)*台帳シート!M266,0)&gt;=台帳シート!BO266,台帳シート!BO266-0,ROUNDDOWN(VLOOKUP(台帳シート!J266,[1]償却率!$B$4:$C$77,2,FALSE)*台帳シート!M266,0)),IF(H266="1：リース",IF(ROUNDDOWN(VLOOKUP(J266,[1]償却率!$B$4:$C$77,2,FALSE)*台帳シート!M266,0)&gt;=台帳シート!BO266,台帳シート!BO266-0,ROUNDDOWN(VLOOKUP(台帳シート!J266,[1]償却率!$B$4:$C$77,2,FALSE)*台帳シート!M266,0)),IF(ROUNDDOWN(VLOOKUP(J266,[1]償却率!$B$4:$C$77,2,FALSE)*台帳シート!M266,0)&gt;=台帳シート!BO266,台帳シート!BO266-1,ROUNDDOWN(VLOOKUP(台帳シート!J266,[1]償却率!$B$4:$C$77,2,FALSE)*台帳シート!M266,0)))),0)),0,(IF(BP266=0,IF(F266="無形・ソフトウェア",IF(ROUNDDOWN(VLOOKUP(J266,[1]償却率!$B$4:$C$77,2,FALSE)*台帳シート!M266,0)&gt;=台帳シート!BO266,台帳シート!BO266-0,ROUNDDOWN(VLOOKUP(台帳シート!J266,[1]償却率!$B$4:$C$77,2,FALSE)*台帳シート!M266,0)),IF(H266="1：リース",IF(ROUNDDOWN(VLOOKUP(J266,[1]償却率!$B$4:$C$77,2,FALSE)*台帳シート!M266,0)&gt;=台帳シート!BO266,台帳シート!BO266-0,ROUNDDOWN(VLOOKUP(台帳シート!J266,[1]償却率!$B$4:$C$77,2,FALSE)*台帳シート!M266,0)),IF(ROUNDDOWN(VLOOKUP(J266,[1]償却率!$B$4:$C$77,2,FALSE)*台帳シート!M266,0)&gt;=台帳シート!BO266,台帳シート!BO266-1,ROUNDDOWN(VLOOKUP(台帳シート!J266,[1]償却率!$B$4:$C$77,2,FALSE)*台帳シート!M266,0)))),0)))</f>
        <v>661500</v>
      </c>
      <c r="BS266" s="66">
        <f t="shared" si="62"/>
        <v>3307500</v>
      </c>
      <c r="BT266" s="75">
        <f t="shared" si="73"/>
        <v>0</v>
      </c>
      <c r="BU266" s="68"/>
    </row>
    <row r="267" spans="2:73" ht="35.1" customHeight="1" x14ac:dyDescent="0.15">
      <c r="B267" s="69" t="s">
        <v>709</v>
      </c>
      <c r="C267" s="55"/>
      <c r="D267" s="47" t="s">
        <v>691</v>
      </c>
      <c r="E267" s="48" t="s">
        <v>105</v>
      </c>
      <c r="F267" s="49" t="s">
        <v>692</v>
      </c>
      <c r="G267" s="50" t="s">
        <v>710</v>
      </c>
      <c r="H267" s="51" t="s">
        <v>80</v>
      </c>
      <c r="I267" s="50"/>
      <c r="J267" s="49">
        <v>5</v>
      </c>
      <c r="K267" s="52">
        <v>41729</v>
      </c>
      <c r="L267" s="51"/>
      <c r="M267" s="71">
        <v>1995000</v>
      </c>
      <c r="N267" s="77"/>
      <c r="O267" s="55"/>
      <c r="P267" s="55"/>
      <c r="Q267" s="55"/>
      <c r="R267" s="55" t="str">
        <f t="shared" si="48"/>
        <v>-</v>
      </c>
      <c r="S267" s="55"/>
      <c r="T267" s="55"/>
      <c r="U267" s="55"/>
      <c r="V267" s="55"/>
      <c r="W267" s="55"/>
      <c r="X267" s="55"/>
      <c r="Y267" s="55" t="str">
        <f t="shared" si="50"/>
        <v>-</v>
      </c>
      <c r="Z267" s="55"/>
      <c r="AA267" s="55"/>
      <c r="AB267" s="55"/>
      <c r="AC267" s="55"/>
      <c r="AD267" s="55"/>
      <c r="AE267" s="55"/>
      <c r="AF267" s="55"/>
      <c r="AG267" s="55"/>
      <c r="AH267" s="51" t="s">
        <v>81</v>
      </c>
      <c r="AI267" s="51"/>
      <c r="AJ267" s="51"/>
      <c r="AK267" s="51"/>
      <c r="AL267" s="51"/>
      <c r="AM267" s="51"/>
      <c r="AN267" s="51"/>
      <c r="AO267" s="51"/>
      <c r="AP267" s="51"/>
      <c r="AQ267" s="57">
        <v>1</v>
      </c>
      <c r="AR267" s="51" t="s">
        <v>251</v>
      </c>
      <c r="AS267" s="51"/>
      <c r="AT267" s="51"/>
      <c r="AU267" s="51"/>
      <c r="AV267" s="51" t="s">
        <v>343</v>
      </c>
      <c r="AW267" s="51"/>
      <c r="AX267" s="58" t="s">
        <v>86</v>
      </c>
      <c r="AY267" s="59"/>
      <c r="AZ267" s="60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72"/>
      <c r="BL267" s="73">
        <f t="shared" si="68"/>
        <v>4</v>
      </c>
      <c r="BM267" s="64">
        <f>+IF(ISERROR(ROUNDDOWN(VLOOKUP(J267,[1]償却率!$B$4:$C$82,2,FALSE)*台帳シート!M267,0)*台帳シート!BL267),0,ROUNDDOWN(VLOOKUP(台帳シート!J267,[1]償却率!$B$4:$C$82,2,FALSE)*台帳シート!M267,0)*台帳シート!BL267)</f>
        <v>1596000</v>
      </c>
      <c r="BN267" s="65">
        <f t="shared" si="69"/>
        <v>1596000</v>
      </c>
      <c r="BO267" s="74">
        <f t="shared" si="70"/>
        <v>399000</v>
      </c>
      <c r="BP267" s="74">
        <f t="shared" si="71"/>
        <v>0</v>
      </c>
      <c r="BQ267" s="65">
        <f t="shared" si="72"/>
        <v>0</v>
      </c>
      <c r="BR267" s="65">
        <f>IF(ISERROR(IF(BP267=0,IF(F267="無形・ソフトウェア",IF(ROUNDDOWN(VLOOKUP(J267,[1]償却率!$B$4:$C$77,2,FALSE)*台帳シート!M267,0)&gt;=台帳シート!BO267,台帳シート!BO267-0,ROUNDDOWN(VLOOKUP(台帳シート!J267,[1]償却率!$B$4:$C$77,2,FALSE)*台帳シート!M267,0)),IF(H267="1：リース",IF(ROUNDDOWN(VLOOKUP(J267,[1]償却率!$B$4:$C$77,2,FALSE)*台帳シート!M267,0)&gt;=台帳シート!BO267,台帳シート!BO267-0,ROUNDDOWN(VLOOKUP(台帳シート!J267,[1]償却率!$B$4:$C$77,2,FALSE)*台帳シート!M267,0)),IF(ROUNDDOWN(VLOOKUP(J267,[1]償却率!$B$4:$C$77,2,FALSE)*台帳シート!M267,0)&gt;=台帳シート!BO267,台帳シート!BO267-1,ROUNDDOWN(VLOOKUP(台帳シート!J267,[1]償却率!$B$4:$C$77,2,FALSE)*台帳シート!M267,0)))),0)),0,(IF(BP267=0,IF(F267="無形・ソフトウェア",IF(ROUNDDOWN(VLOOKUP(J267,[1]償却率!$B$4:$C$77,2,FALSE)*台帳シート!M267,0)&gt;=台帳シート!BO267,台帳シート!BO267-0,ROUNDDOWN(VLOOKUP(台帳シート!J267,[1]償却率!$B$4:$C$77,2,FALSE)*台帳シート!M267,0)),IF(H267="1：リース",IF(ROUNDDOWN(VLOOKUP(J267,[1]償却率!$B$4:$C$77,2,FALSE)*台帳シート!M267,0)&gt;=台帳シート!BO267,台帳シート!BO267-0,ROUNDDOWN(VLOOKUP(台帳シート!J267,[1]償却率!$B$4:$C$77,2,FALSE)*台帳シート!M267,0)),IF(ROUNDDOWN(VLOOKUP(J267,[1]償却率!$B$4:$C$77,2,FALSE)*台帳シート!M267,0)&gt;=台帳シート!BO267,台帳シート!BO267-1,ROUNDDOWN(VLOOKUP(台帳シート!J267,[1]償却率!$B$4:$C$77,2,FALSE)*台帳シート!M267,0)))),0)))</f>
        <v>399000</v>
      </c>
      <c r="BS267" s="66">
        <f t="shared" si="62"/>
        <v>1995000</v>
      </c>
      <c r="BT267" s="75">
        <f t="shared" si="73"/>
        <v>0</v>
      </c>
      <c r="BU267" s="68"/>
    </row>
    <row r="268" spans="2:73" ht="35.1" customHeight="1" x14ac:dyDescent="0.15">
      <c r="B268" s="69" t="s">
        <v>711</v>
      </c>
      <c r="C268" s="55"/>
      <c r="D268" s="47" t="s">
        <v>691</v>
      </c>
      <c r="E268" s="48" t="s">
        <v>589</v>
      </c>
      <c r="F268" s="49" t="s">
        <v>692</v>
      </c>
      <c r="G268" s="50" t="s">
        <v>712</v>
      </c>
      <c r="H268" s="51" t="s">
        <v>80</v>
      </c>
      <c r="I268" s="50"/>
      <c r="J268" s="49">
        <v>5</v>
      </c>
      <c r="K268" s="52">
        <v>41698</v>
      </c>
      <c r="L268" s="51"/>
      <c r="M268" s="71">
        <v>328650000</v>
      </c>
      <c r="N268" s="77"/>
      <c r="O268" s="55"/>
      <c r="P268" s="55"/>
      <c r="Q268" s="55"/>
      <c r="R268" s="55" t="str">
        <f t="shared" si="48"/>
        <v>-</v>
      </c>
      <c r="S268" s="55"/>
      <c r="T268" s="55"/>
      <c r="U268" s="55"/>
      <c r="V268" s="55"/>
      <c r="W268" s="55"/>
      <c r="X268" s="55"/>
      <c r="Y268" s="55" t="str">
        <f t="shared" si="50"/>
        <v>-</v>
      </c>
      <c r="Z268" s="55"/>
      <c r="AA268" s="55"/>
      <c r="AB268" s="55"/>
      <c r="AC268" s="55"/>
      <c r="AD268" s="55"/>
      <c r="AE268" s="55"/>
      <c r="AF268" s="55"/>
      <c r="AG268" s="55"/>
      <c r="AH268" s="51" t="s">
        <v>81</v>
      </c>
      <c r="AI268" s="51"/>
      <c r="AJ268" s="51"/>
      <c r="AK268" s="51"/>
      <c r="AL268" s="51"/>
      <c r="AM268" s="51"/>
      <c r="AN268" s="51"/>
      <c r="AO268" s="51"/>
      <c r="AP268" s="51"/>
      <c r="AQ268" s="57">
        <v>1</v>
      </c>
      <c r="AR268" s="51" t="s">
        <v>251</v>
      </c>
      <c r="AS268" s="51"/>
      <c r="AT268" s="51"/>
      <c r="AU268" s="51"/>
      <c r="AV268" s="51" t="s">
        <v>100</v>
      </c>
      <c r="AW268" s="51"/>
      <c r="AX268" s="58" t="s">
        <v>86</v>
      </c>
      <c r="AY268" s="59"/>
      <c r="AZ268" s="60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72"/>
      <c r="BL268" s="73">
        <f t="shared" si="68"/>
        <v>4</v>
      </c>
      <c r="BM268" s="64">
        <f>+IF(ISERROR(ROUNDDOWN(VLOOKUP(J268,[1]償却率!$B$4:$C$82,2,FALSE)*台帳シート!M268,0)*台帳シート!BL268),0,ROUNDDOWN(VLOOKUP(台帳シート!J268,[1]償却率!$B$4:$C$82,2,FALSE)*台帳シート!M268,0)*台帳シート!BL268)</f>
        <v>262920000</v>
      </c>
      <c r="BN268" s="65">
        <f t="shared" si="69"/>
        <v>262920000</v>
      </c>
      <c r="BO268" s="74">
        <f t="shared" si="70"/>
        <v>65730000</v>
      </c>
      <c r="BP268" s="74">
        <f t="shared" si="71"/>
        <v>0</v>
      </c>
      <c r="BQ268" s="65">
        <f t="shared" si="72"/>
        <v>0</v>
      </c>
      <c r="BR268" s="65">
        <f>IF(ISERROR(IF(BP268=0,IF(F268="無形・ソフトウェア",IF(ROUNDDOWN(VLOOKUP(J268,[1]償却率!$B$4:$C$77,2,FALSE)*台帳シート!M268,0)&gt;=台帳シート!BO268,台帳シート!BO268-0,ROUNDDOWN(VLOOKUP(台帳シート!J268,[1]償却率!$B$4:$C$77,2,FALSE)*台帳シート!M268,0)),IF(H268="1：リース",IF(ROUNDDOWN(VLOOKUP(J268,[1]償却率!$B$4:$C$77,2,FALSE)*台帳シート!M268,0)&gt;=台帳シート!BO268,台帳シート!BO268-0,ROUNDDOWN(VLOOKUP(台帳シート!J268,[1]償却率!$B$4:$C$77,2,FALSE)*台帳シート!M268,0)),IF(ROUNDDOWN(VLOOKUP(J268,[1]償却率!$B$4:$C$77,2,FALSE)*台帳シート!M268,0)&gt;=台帳シート!BO268,台帳シート!BO268-1,ROUNDDOWN(VLOOKUP(台帳シート!J268,[1]償却率!$B$4:$C$77,2,FALSE)*台帳シート!M268,0)))),0)),0,(IF(BP268=0,IF(F268="無形・ソフトウェア",IF(ROUNDDOWN(VLOOKUP(J268,[1]償却率!$B$4:$C$77,2,FALSE)*台帳シート!M268,0)&gt;=台帳シート!BO268,台帳シート!BO268-0,ROUNDDOWN(VLOOKUP(台帳シート!J268,[1]償却率!$B$4:$C$77,2,FALSE)*台帳シート!M268,0)),IF(H268="1：リース",IF(ROUNDDOWN(VLOOKUP(J268,[1]償却率!$B$4:$C$77,2,FALSE)*台帳シート!M268,0)&gt;=台帳シート!BO268,台帳シート!BO268-0,ROUNDDOWN(VLOOKUP(台帳シート!J268,[1]償却率!$B$4:$C$77,2,FALSE)*台帳シート!M268,0)),IF(ROUNDDOWN(VLOOKUP(J268,[1]償却率!$B$4:$C$77,2,FALSE)*台帳シート!M268,0)&gt;=台帳シート!BO268,台帳シート!BO268-1,ROUNDDOWN(VLOOKUP(台帳シート!J268,[1]償却率!$B$4:$C$77,2,FALSE)*台帳シート!M268,0)))),0)))</f>
        <v>65730000</v>
      </c>
      <c r="BS268" s="66">
        <f t="shared" si="62"/>
        <v>328650000</v>
      </c>
      <c r="BT268" s="75">
        <f t="shared" si="73"/>
        <v>0</v>
      </c>
      <c r="BU268" s="68"/>
    </row>
    <row r="269" spans="2:73" ht="35.1" customHeight="1" x14ac:dyDescent="0.15">
      <c r="B269" s="69" t="s">
        <v>713</v>
      </c>
      <c r="C269" s="55"/>
      <c r="D269" s="47" t="s">
        <v>714</v>
      </c>
      <c r="E269" s="48" t="s">
        <v>77</v>
      </c>
      <c r="F269" s="49" t="s">
        <v>692</v>
      </c>
      <c r="G269" s="50" t="s">
        <v>715</v>
      </c>
      <c r="H269" s="51" t="s">
        <v>716</v>
      </c>
      <c r="I269" s="50"/>
      <c r="J269" s="49">
        <v>5</v>
      </c>
      <c r="K269" s="52">
        <v>41334</v>
      </c>
      <c r="L269" s="51"/>
      <c r="M269" s="71">
        <v>166439700</v>
      </c>
      <c r="N269" s="77"/>
      <c r="O269" s="55"/>
      <c r="P269" s="55"/>
      <c r="Q269" s="55"/>
      <c r="R269" s="55" t="str">
        <f t="shared" si="48"/>
        <v>-</v>
      </c>
      <c r="S269" s="55"/>
      <c r="T269" s="55"/>
      <c r="U269" s="55"/>
      <c r="V269" s="55"/>
      <c r="W269" s="55"/>
      <c r="X269" s="55"/>
      <c r="Y269" s="55" t="str">
        <f t="shared" si="50"/>
        <v>-</v>
      </c>
      <c r="Z269" s="55"/>
      <c r="AA269" s="55"/>
      <c r="AB269" s="55"/>
      <c r="AC269" s="55"/>
      <c r="AD269" s="55"/>
      <c r="AE269" s="55"/>
      <c r="AF269" s="55"/>
      <c r="AG269" s="55"/>
      <c r="AH269" s="51" t="s">
        <v>81</v>
      </c>
      <c r="AI269" s="51"/>
      <c r="AJ269" s="51"/>
      <c r="AK269" s="51"/>
      <c r="AL269" s="51"/>
      <c r="AM269" s="51"/>
      <c r="AN269" s="51"/>
      <c r="AO269" s="51"/>
      <c r="AP269" s="51"/>
      <c r="AQ269" s="57">
        <v>1</v>
      </c>
      <c r="AR269" s="51" t="s">
        <v>251</v>
      </c>
      <c r="AS269" s="51"/>
      <c r="AT269" s="51"/>
      <c r="AU269" s="51"/>
      <c r="AV269" s="51" t="s">
        <v>248</v>
      </c>
      <c r="AW269" s="51"/>
      <c r="AX269" s="58" t="s">
        <v>86</v>
      </c>
      <c r="AY269" s="59"/>
      <c r="AZ269" s="60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72"/>
      <c r="BL269" s="73">
        <f t="shared" si="68"/>
        <v>5</v>
      </c>
      <c r="BM269" s="64">
        <f>+IF(ISERROR(ROUNDDOWN(VLOOKUP(J269,[1]償却率!$B$4:$C$82,2,FALSE)*台帳シート!M269,0)*台帳シート!BL269),0,ROUNDDOWN(VLOOKUP(台帳シート!J269,[1]償却率!$B$4:$C$82,2,FALSE)*台帳シート!M269,0)*台帳シート!BL269)</f>
        <v>166439700</v>
      </c>
      <c r="BN269" s="65">
        <f t="shared" si="69"/>
        <v>166439700</v>
      </c>
      <c r="BO269" s="74">
        <f t="shared" si="70"/>
        <v>0</v>
      </c>
      <c r="BP269" s="74">
        <f t="shared" si="71"/>
        <v>0</v>
      </c>
      <c r="BQ269" s="65">
        <f t="shared" si="72"/>
        <v>0</v>
      </c>
      <c r="BR269" s="65">
        <f>IF(ISERROR(IF(BP269=0,IF(F269="無形・ソフトウェア",IF(ROUNDDOWN(VLOOKUP(J269,[1]償却率!$B$4:$C$77,2,FALSE)*台帳シート!M269,0)&gt;=台帳シート!BO269,台帳シート!BO269-0,ROUNDDOWN(VLOOKUP(台帳シート!J269,[1]償却率!$B$4:$C$77,2,FALSE)*台帳シート!M269,0)),IF(H269="1：リース",IF(ROUNDDOWN(VLOOKUP(J269,[1]償却率!$B$4:$C$77,2,FALSE)*台帳シート!M269,0)&gt;=台帳シート!BO269,台帳シート!BO269-0,ROUNDDOWN(VLOOKUP(台帳シート!J269,[1]償却率!$B$4:$C$77,2,FALSE)*台帳シート!M269,0)),IF(ROUNDDOWN(VLOOKUP(J269,[1]償却率!$B$4:$C$77,2,FALSE)*台帳シート!M269,0)&gt;=台帳シート!BO269,台帳シート!BO269-1,ROUNDDOWN(VLOOKUP(台帳シート!J269,[1]償却率!$B$4:$C$77,2,FALSE)*台帳シート!M269,0)))),0)),0,(IF(BP269=0,IF(F269="無形・ソフトウェア",IF(ROUNDDOWN(VLOOKUP(J269,[1]償却率!$B$4:$C$77,2,FALSE)*台帳シート!M269,0)&gt;=台帳シート!BO269,台帳シート!BO269-0,ROUNDDOWN(VLOOKUP(台帳シート!J269,[1]償却率!$B$4:$C$77,2,FALSE)*台帳シート!M269,0)),IF(H269="1：リース",IF(ROUNDDOWN(VLOOKUP(J269,[1]償却率!$B$4:$C$77,2,FALSE)*台帳シート!M269,0)&gt;=台帳シート!BO269,台帳シート!BO269-0,ROUNDDOWN(VLOOKUP(台帳シート!J269,[1]償却率!$B$4:$C$77,2,FALSE)*台帳シート!M269,0)),IF(ROUNDDOWN(VLOOKUP(J269,[1]償却率!$B$4:$C$77,2,FALSE)*台帳シート!M269,0)&gt;=台帳シート!BO269,台帳シート!BO269-1,ROUNDDOWN(VLOOKUP(台帳シート!J269,[1]償却率!$B$4:$C$77,2,FALSE)*台帳シート!M269,0)))),0)))</f>
        <v>0</v>
      </c>
      <c r="BS269" s="66">
        <f t="shared" si="62"/>
        <v>166439700</v>
      </c>
      <c r="BT269" s="75">
        <f t="shared" si="73"/>
        <v>0</v>
      </c>
      <c r="BU269" s="68"/>
    </row>
    <row r="270" spans="2:73" ht="35.1" customHeight="1" x14ac:dyDescent="0.15">
      <c r="B270" s="69" t="s">
        <v>717</v>
      </c>
      <c r="C270" s="55"/>
      <c r="D270" s="47" t="s">
        <v>105</v>
      </c>
      <c r="E270" s="48" t="s">
        <v>105</v>
      </c>
      <c r="F270" s="49" t="s">
        <v>692</v>
      </c>
      <c r="G270" s="50" t="s">
        <v>718</v>
      </c>
      <c r="H270" s="51" t="s">
        <v>80</v>
      </c>
      <c r="I270" s="50"/>
      <c r="J270" s="49">
        <v>5</v>
      </c>
      <c r="K270" s="52">
        <v>43305</v>
      </c>
      <c r="L270" s="51"/>
      <c r="M270" s="71">
        <v>1868400</v>
      </c>
      <c r="N270" s="77"/>
      <c r="O270" s="104">
        <v>43305</v>
      </c>
      <c r="P270" s="55"/>
      <c r="Q270" s="55"/>
      <c r="R270" s="55">
        <f t="shared" si="48"/>
        <v>1868400</v>
      </c>
      <c r="S270" s="55"/>
      <c r="T270" s="55"/>
      <c r="U270" s="55"/>
      <c r="V270" s="55"/>
      <c r="W270" s="55"/>
      <c r="X270" s="55"/>
      <c r="Y270" s="55" t="str">
        <f t="shared" si="50"/>
        <v>-</v>
      </c>
      <c r="Z270" s="55"/>
      <c r="AA270" s="55"/>
      <c r="AB270" s="55"/>
      <c r="AC270" s="55"/>
      <c r="AD270" s="55"/>
      <c r="AE270" s="55"/>
      <c r="AF270" s="55"/>
      <c r="AG270" s="55"/>
      <c r="AH270" s="51" t="s">
        <v>81</v>
      </c>
      <c r="AI270" s="51"/>
      <c r="AJ270" s="51"/>
      <c r="AK270" s="51"/>
      <c r="AL270" s="51"/>
      <c r="AM270" s="51"/>
      <c r="AN270" s="51"/>
      <c r="AO270" s="51"/>
      <c r="AP270" s="51"/>
      <c r="AQ270" s="57">
        <v>1</v>
      </c>
      <c r="AR270" s="51" t="s">
        <v>251</v>
      </c>
      <c r="AS270" s="51"/>
      <c r="AT270" s="51"/>
      <c r="AU270" s="51"/>
      <c r="AV270" s="51" t="s">
        <v>108</v>
      </c>
      <c r="AW270" s="51"/>
      <c r="AX270" s="58" t="s">
        <v>86</v>
      </c>
      <c r="AY270" s="59"/>
      <c r="AZ270" s="60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72"/>
      <c r="BL270" s="73">
        <f t="shared" si="68"/>
        <v>0</v>
      </c>
      <c r="BM270" s="64">
        <f>+IF(ISERROR(ROUNDDOWN(VLOOKUP(J270,[1]償却率!$B$4:$C$82,2,FALSE)*台帳シート!M270,0)*台帳シート!BL270),0,ROUNDDOWN(VLOOKUP(台帳シート!J270,[1]償却率!$B$4:$C$82,2,FALSE)*台帳シート!M270,0)*台帳シート!BL270)</f>
        <v>0</v>
      </c>
      <c r="BN270" s="65">
        <f t="shared" si="69"/>
        <v>0</v>
      </c>
      <c r="BO270" s="74">
        <f t="shared" si="70"/>
        <v>0</v>
      </c>
      <c r="BP270" s="74">
        <f t="shared" si="71"/>
        <v>1868400</v>
      </c>
      <c r="BQ270" s="65">
        <f t="shared" si="72"/>
        <v>0</v>
      </c>
      <c r="BR270" s="65">
        <f>IF(ISERROR(IF(BP270=0,IF(F270="無形・ソフトウェア",IF(ROUNDDOWN(VLOOKUP(J270,[1]償却率!$B$4:$C$77,2,FALSE)*台帳シート!M270,0)&gt;=台帳シート!BO270,台帳シート!BO270-0,ROUNDDOWN(VLOOKUP(台帳シート!J270,[1]償却率!$B$4:$C$77,2,FALSE)*台帳シート!M270,0)),IF(H270="1：リース",IF(ROUNDDOWN(VLOOKUP(J270,[1]償却率!$B$4:$C$77,2,FALSE)*台帳シート!M270,0)&gt;=台帳シート!BO270,台帳シート!BO270-0,ROUNDDOWN(VLOOKUP(台帳シート!J270,[1]償却率!$B$4:$C$77,2,FALSE)*台帳シート!M270,0)),IF(ROUNDDOWN(VLOOKUP(J270,[1]償却率!$B$4:$C$77,2,FALSE)*台帳シート!M270,0)&gt;=台帳シート!BO270,台帳シート!BO270-1,ROUNDDOWN(VLOOKUP(台帳シート!J270,[1]償却率!$B$4:$C$77,2,FALSE)*台帳シート!M270,0)))),0)),0,(IF(BP270=0,IF(F270="無形・ソフトウェア",IF(ROUNDDOWN(VLOOKUP(J270,[1]償却率!$B$4:$C$77,2,FALSE)*台帳シート!M270,0)&gt;=台帳シート!BO270,台帳シート!BO270-0,ROUNDDOWN(VLOOKUP(台帳シート!J270,[1]償却率!$B$4:$C$77,2,FALSE)*台帳シート!M270,0)),IF(H270="1：リース",IF(ROUNDDOWN(VLOOKUP(J270,[1]償却率!$B$4:$C$77,2,FALSE)*台帳シート!M270,0)&gt;=台帳シート!BO270,台帳シート!BO270-0,ROUNDDOWN(VLOOKUP(台帳シート!J270,[1]償却率!$B$4:$C$77,2,FALSE)*台帳シート!M270,0)),IF(ROUNDDOWN(VLOOKUP(J270,[1]償却率!$B$4:$C$77,2,FALSE)*台帳シート!M270,0)&gt;=台帳シート!BO270,台帳シート!BO270-1,ROUNDDOWN(VLOOKUP(台帳シート!J270,[1]償却率!$B$4:$C$77,2,FALSE)*台帳シート!M270,0)))),0)))</f>
        <v>0</v>
      </c>
      <c r="BS270" s="66">
        <f t="shared" si="62"/>
        <v>0</v>
      </c>
      <c r="BT270" s="75">
        <f t="shared" si="73"/>
        <v>1868400</v>
      </c>
      <c r="BU270" s="68"/>
    </row>
    <row r="271" spans="2:73" ht="35.1" customHeight="1" x14ac:dyDescent="0.15">
      <c r="B271" s="69" t="s">
        <v>719</v>
      </c>
      <c r="C271" s="55"/>
      <c r="D271" s="47" t="s">
        <v>589</v>
      </c>
      <c r="E271" s="48" t="s">
        <v>589</v>
      </c>
      <c r="F271" s="49" t="s">
        <v>692</v>
      </c>
      <c r="G271" s="50" t="s">
        <v>720</v>
      </c>
      <c r="H271" s="51" t="s">
        <v>80</v>
      </c>
      <c r="I271" s="50"/>
      <c r="J271" s="49">
        <v>5</v>
      </c>
      <c r="K271" s="52">
        <v>43438</v>
      </c>
      <c r="L271" s="51"/>
      <c r="M271" s="71">
        <v>638873</v>
      </c>
      <c r="N271" s="77"/>
      <c r="O271" s="104">
        <v>43438</v>
      </c>
      <c r="P271" s="55"/>
      <c r="Q271" s="55"/>
      <c r="R271" s="55">
        <f t="shared" si="48"/>
        <v>638873</v>
      </c>
      <c r="S271" s="55"/>
      <c r="T271" s="55"/>
      <c r="U271" s="55"/>
      <c r="V271" s="55"/>
      <c r="W271" s="55"/>
      <c r="X271" s="55"/>
      <c r="Y271" s="55" t="str">
        <f t="shared" si="50"/>
        <v>-</v>
      </c>
      <c r="Z271" s="55"/>
      <c r="AA271" s="55"/>
      <c r="AB271" s="55"/>
      <c r="AC271" s="55"/>
      <c r="AD271" s="55"/>
      <c r="AE271" s="55"/>
      <c r="AF271" s="55"/>
      <c r="AG271" s="55"/>
      <c r="AH271" s="51" t="s">
        <v>81</v>
      </c>
      <c r="AI271" s="51"/>
      <c r="AJ271" s="51"/>
      <c r="AK271" s="51"/>
      <c r="AL271" s="51"/>
      <c r="AM271" s="51"/>
      <c r="AN271" s="51"/>
      <c r="AO271" s="51"/>
      <c r="AP271" s="51"/>
      <c r="AQ271" s="57">
        <v>1</v>
      </c>
      <c r="AR271" s="51" t="s">
        <v>251</v>
      </c>
      <c r="AS271" s="51"/>
      <c r="AT271" s="51"/>
      <c r="AU271" s="51"/>
      <c r="AV271" s="51" t="s">
        <v>100</v>
      </c>
      <c r="AW271" s="51"/>
      <c r="AX271" s="58" t="s">
        <v>86</v>
      </c>
      <c r="AY271" s="59"/>
      <c r="AZ271" s="60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72"/>
      <c r="BL271" s="73">
        <f t="shared" si="68"/>
        <v>0</v>
      </c>
      <c r="BM271" s="64">
        <f>+IF(ISERROR(ROUNDDOWN(VLOOKUP(J271,[1]償却率!$B$4:$C$82,2,FALSE)*台帳シート!M271,0)*台帳シート!BL271),0,ROUNDDOWN(VLOOKUP(台帳シート!J271,[1]償却率!$B$4:$C$82,2,FALSE)*台帳シート!M271,0)*台帳シート!BL271)</f>
        <v>0</v>
      </c>
      <c r="BN271" s="65">
        <f t="shared" si="69"/>
        <v>0</v>
      </c>
      <c r="BO271" s="74">
        <f t="shared" si="70"/>
        <v>0</v>
      </c>
      <c r="BP271" s="74">
        <f t="shared" si="71"/>
        <v>638873</v>
      </c>
      <c r="BQ271" s="65">
        <f t="shared" si="72"/>
        <v>0</v>
      </c>
      <c r="BR271" s="65">
        <f>IF(ISERROR(IF(BP271=0,IF(F271="無形・ソフトウェア",IF(ROUNDDOWN(VLOOKUP(J271,[1]償却率!$B$4:$C$77,2,FALSE)*台帳シート!M271,0)&gt;=台帳シート!BO271,台帳シート!BO271-0,ROUNDDOWN(VLOOKUP(台帳シート!J271,[1]償却率!$B$4:$C$77,2,FALSE)*台帳シート!M271,0)),IF(H271="1：リース",IF(ROUNDDOWN(VLOOKUP(J271,[1]償却率!$B$4:$C$77,2,FALSE)*台帳シート!M271,0)&gt;=台帳シート!BO271,台帳シート!BO271-0,ROUNDDOWN(VLOOKUP(台帳シート!J271,[1]償却率!$B$4:$C$77,2,FALSE)*台帳シート!M271,0)),IF(ROUNDDOWN(VLOOKUP(J271,[1]償却率!$B$4:$C$77,2,FALSE)*台帳シート!M271,0)&gt;=台帳シート!BO271,台帳シート!BO271-1,ROUNDDOWN(VLOOKUP(台帳シート!J271,[1]償却率!$B$4:$C$77,2,FALSE)*台帳シート!M271,0)))),0)),0,(IF(BP271=0,IF(F271="無形・ソフトウェア",IF(ROUNDDOWN(VLOOKUP(J271,[1]償却率!$B$4:$C$77,2,FALSE)*台帳シート!M271,0)&gt;=台帳シート!BO271,台帳シート!BO271-0,ROUNDDOWN(VLOOKUP(台帳シート!J271,[1]償却率!$B$4:$C$77,2,FALSE)*台帳シート!M271,0)),IF(H271="1：リース",IF(ROUNDDOWN(VLOOKUP(J271,[1]償却率!$B$4:$C$77,2,FALSE)*台帳シート!M271,0)&gt;=台帳シート!BO271,台帳シート!BO271-0,ROUNDDOWN(VLOOKUP(台帳シート!J271,[1]償却率!$B$4:$C$77,2,FALSE)*台帳シート!M271,0)),IF(ROUNDDOWN(VLOOKUP(J271,[1]償却率!$B$4:$C$77,2,FALSE)*台帳シート!M271,0)&gt;=台帳シート!BO271,台帳シート!BO271-1,ROUNDDOWN(VLOOKUP(台帳シート!J271,[1]償却率!$B$4:$C$77,2,FALSE)*台帳シート!M271,0)))),0)))</f>
        <v>0</v>
      </c>
      <c r="BS271" s="66">
        <f t="shared" si="62"/>
        <v>0</v>
      </c>
      <c r="BT271" s="75">
        <f t="shared" si="73"/>
        <v>638873</v>
      </c>
      <c r="BU271" s="68"/>
    </row>
    <row r="272" spans="2:73" ht="35.1" customHeight="1" x14ac:dyDescent="0.15">
      <c r="B272" s="79" t="s">
        <v>109</v>
      </c>
      <c r="C272" s="80"/>
      <c r="D272" s="81"/>
      <c r="E272" s="82"/>
      <c r="F272" s="83"/>
      <c r="G272" s="84"/>
      <c r="H272" s="80"/>
      <c r="I272" s="84"/>
      <c r="J272" s="83"/>
      <c r="K272" s="123"/>
      <c r="L272" s="80"/>
      <c r="M272" s="86">
        <f>SUM(M259:M271)</f>
        <v>523757723</v>
      </c>
      <c r="N272" s="87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9"/>
      <c r="AR272" s="80"/>
      <c r="AS272" s="80"/>
      <c r="AT272" s="80"/>
      <c r="AU272" s="80"/>
      <c r="AV272" s="80"/>
      <c r="AW272" s="80"/>
      <c r="AX272" s="90"/>
      <c r="AY272" s="91"/>
      <c r="AZ272" s="92"/>
      <c r="BA272" s="80"/>
      <c r="BB272" s="80"/>
      <c r="BC272" s="80"/>
      <c r="BD272" s="80"/>
      <c r="BE272" s="80"/>
      <c r="BF272" s="80"/>
      <c r="BG272" s="80"/>
      <c r="BH272" s="80"/>
      <c r="BI272" s="80"/>
      <c r="BJ272" s="80"/>
      <c r="BK272" s="93"/>
      <c r="BL272" s="79"/>
      <c r="BM272" s="94"/>
      <c r="BN272" s="94">
        <f>SUM(BN259:BN271)</f>
        <v>452643450</v>
      </c>
      <c r="BO272" s="94">
        <f t="shared" ref="BO272:BT272" si="75">SUM(BO259:BO271)</f>
        <v>68607000</v>
      </c>
      <c r="BP272" s="94">
        <f t="shared" si="75"/>
        <v>2507273</v>
      </c>
      <c r="BQ272" s="94">
        <f t="shared" si="75"/>
        <v>0</v>
      </c>
      <c r="BR272" s="94">
        <f t="shared" si="75"/>
        <v>68607000</v>
      </c>
      <c r="BS272" s="94">
        <f t="shared" si="75"/>
        <v>521250450</v>
      </c>
      <c r="BT272" s="94">
        <f t="shared" si="75"/>
        <v>2507273</v>
      </c>
      <c r="BU272" s="68"/>
    </row>
    <row r="273" spans="2:73" ht="35.1" customHeight="1" x14ac:dyDescent="0.15">
      <c r="B273" s="69"/>
      <c r="C273" s="55"/>
      <c r="D273" s="47"/>
      <c r="E273" s="48"/>
      <c r="F273" s="49"/>
      <c r="G273" s="50"/>
      <c r="H273" s="51"/>
      <c r="I273" s="50"/>
      <c r="J273" s="49"/>
      <c r="K273" s="52"/>
      <c r="L273" s="51"/>
      <c r="M273" s="71"/>
      <c r="N273" s="77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1"/>
      <c r="AI273" s="51"/>
      <c r="AJ273" s="51"/>
      <c r="AK273" s="51"/>
      <c r="AL273" s="51"/>
      <c r="AM273" s="51"/>
      <c r="AN273" s="51"/>
      <c r="AO273" s="51"/>
      <c r="AP273" s="51"/>
      <c r="AQ273" s="57"/>
      <c r="AR273" s="51"/>
      <c r="AS273" s="51"/>
      <c r="AT273" s="51"/>
      <c r="AU273" s="51"/>
      <c r="AV273" s="51"/>
      <c r="AW273" s="51"/>
      <c r="AX273" s="58"/>
      <c r="AY273" s="59"/>
      <c r="AZ273" s="60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72"/>
      <c r="BL273" s="108"/>
      <c r="BM273" s="65"/>
      <c r="BN273" s="65"/>
      <c r="BO273" s="74"/>
      <c r="BP273" s="74"/>
      <c r="BQ273" s="65"/>
      <c r="BR273" s="65"/>
      <c r="BS273" s="66"/>
      <c r="BT273" s="75"/>
      <c r="BU273" s="68"/>
    </row>
    <row r="274" spans="2:73" s="3" customFormat="1" ht="35.1" customHeight="1" x14ac:dyDescent="0.15">
      <c r="B274" s="108" t="s">
        <v>721</v>
      </c>
      <c r="C274" s="51"/>
      <c r="D274" s="51" t="s">
        <v>722</v>
      </c>
      <c r="E274" s="48" t="s">
        <v>77</v>
      </c>
      <c r="F274" s="49" t="s">
        <v>723</v>
      </c>
      <c r="G274" s="50" t="s">
        <v>724</v>
      </c>
      <c r="H274" s="51" t="s">
        <v>80</v>
      </c>
      <c r="I274" s="50"/>
      <c r="J274" s="49"/>
      <c r="K274" s="52">
        <v>43187</v>
      </c>
      <c r="L274" s="51"/>
      <c r="M274" s="71">
        <v>8802000</v>
      </c>
      <c r="N274" s="77"/>
      <c r="O274" s="103"/>
      <c r="P274" s="51"/>
      <c r="Q274" s="51"/>
      <c r="R274" s="51" t="str">
        <f t="shared" si="48"/>
        <v>-</v>
      </c>
      <c r="S274" s="51"/>
      <c r="T274" s="51"/>
      <c r="U274" s="51"/>
      <c r="V274" s="51"/>
      <c r="W274" s="51"/>
      <c r="X274" s="51"/>
      <c r="Y274" s="51" t="str">
        <f t="shared" ref="Y274" si="76">IF(BP274&lt;0,BP274,"-")</f>
        <v>-</v>
      </c>
      <c r="Z274" s="51"/>
      <c r="AA274" s="51"/>
      <c r="AB274" s="51"/>
      <c r="AC274" s="51"/>
      <c r="AD274" s="51"/>
      <c r="AE274" s="51"/>
      <c r="AF274" s="51"/>
      <c r="AG274" s="51"/>
      <c r="AH274" s="51" t="s">
        <v>81</v>
      </c>
      <c r="AI274" s="51"/>
      <c r="AJ274" s="51"/>
      <c r="AK274" s="51"/>
      <c r="AL274" s="51"/>
      <c r="AM274" s="51"/>
      <c r="AN274" s="51"/>
      <c r="AO274" s="51"/>
      <c r="AP274" s="51"/>
      <c r="AQ274" s="57">
        <v>1</v>
      </c>
      <c r="AR274" s="51" t="s">
        <v>251</v>
      </c>
      <c r="AS274" s="51"/>
      <c r="AT274" s="51"/>
      <c r="AU274" s="51"/>
      <c r="AV274" s="51" t="s">
        <v>248</v>
      </c>
      <c r="AW274" s="51"/>
      <c r="AX274" s="58" t="s">
        <v>86</v>
      </c>
      <c r="AY274" s="125"/>
      <c r="AZ274" s="126"/>
      <c r="BA274" s="51"/>
      <c r="BB274" s="51"/>
      <c r="BC274" s="51"/>
      <c r="BD274" s="51"/>
      <c r="BE274" s="51"/>
      <c r="BF274" s="51"/>
      <c r="BG274" s="51"/>
      <c r="BH274" s="51"/>
      <c r="BI274" s="51"/>
      <c r="BJ274" s="51"/>
      <c r="BK274" s="127"/>
      <c r="BL274" s="108">
        <f t="shared" si="68"/>
        <v>0</v>
      </c>
      <c r="BM274" s="65">
        <f>+IF(ISERROR(ROUNDDOWN(VLOOKUP(J274,[2]償却率!$B$4:$C$82,2,FALSE)*[2]台帳シート!M224,0)*[2]台帳シート!BL224),0,ROUNDDOWN(VLOOKUP([2]台帳シート!J224,[2]償却率!$B$4:$C$82,2,FALSE)*[2]台帳シート!M224,0)*[2]台帳シート!BL224)</f>
        <v>0</v>
      </c>
      <c r="BN274" s="65">
        <f t="shared" si="69"/>
        <v>0</v>
      </c>
      <c r="BO274" s="74">
        <f t="shared" si="70"/>
        <v>8802000</v>
      </c>
      <c r="BP274" s="74">
        <f t="shared" si="71"/>
        <v>0</v>
      </c>
      <c r="BQ274" s="65">
        <f t="shared" si="72"/>
        <v>0</v>
      </c>
      <c r="BR274" s="65">
        <f>IF(ISERROR(IF(BP274=0,IF(F274="無形・ソフトウェア",IF(ROUNDDOWN(VLOOKUP(J274,[2]償却率!$B$4:$C$77,2,FALSE)*[2]台帳シート!M224,0)&gt;=[2]台帳シート!BO224,[2]台帳シート!BO224-0,ROUNDDOWN(VLOOKUP([2]台帳シート!J224,[2]償却率!$B$4:$C$77,2,FALSE)*[2]台帳シート!M224,0)),IF(H274="1：リース",IF(ROUNDDOWN(VLOOKUP(J274,[2]償却率!$B$4:$C$77,2,FALSE)*[2]台帳シート!M224,0)&gt;=[2]台帳シート!BO224,[2]台帳シート!BO224-0,ROUNDDOWN(VLOOKUP([2]台帳シート!J224,[2]償却率!$B$4:$C$77,2,FALSE)*[2]台帳シート!M224,0)),IF(ROUNDDOWN(VLOOKUP(J274,[2]償却率!$B$4:$C$77,2,FALSE)*[2]台帳シート!M224,0)&gt;=[2]台帳シート!BO224,[2]台帳シート!BO224-1,ROUNDDOWN(VLOOKUP([2]台帳シート!J224,[2]償却率!$B$4:$C$77,2,FALSE)*[2]台帳シート!M224,0)))),0)),0,(IF(BP274=0,IF(F274="無形・ソフトウェア",IF(ROUNDDOWN(VLOOKUP(J274,[2]償却率!$B$4:$C$77,2,FALSE)*[2]台帳シート!M224,0)&gt;=[2]台帳シート!BO224,[2]台帳シート!BO224-0,ROUNDDOWN(VLOOKUP([2]台帳シート!J224,[2]償却率!$B$4:$C$77,2,FALSE)*[2]台帳シート!M224,0)),IF(H274="1：リース",IF(ROUNDDOWN(VLOOKUP(J274,[2]償却率!$B$4:$C$77,2,FALSE)*[2]台帳シート!M224,0)&gt;=[2]台帳シート!BO224,[2]台帳シート!BO224-0,ROUNDDOWN(VLOOKUP([2]台帳シート!J224,[2]償却率!$B$4:$C$77,2,FALSE)*[2]台帳シート!M224,0)),IF(ROUNDDOWN(VLOOKUP(J274,[2]償却率!$B$4:$C$77,2,FALSE)*[2]台帳シート!M224,0)&gt;=[2]台帳シート!BO224,[2]台帳シート!BO224-1,ROUNDDOWN(VLOOKUP([2]台帳シート!J224,[2]償却率!$B$4:$C$77,2,FALSE)*[2]台帳シート!M224,0)))),0)))</f>
        <v>0</v>
      </c>
      <c r="BS274" s="65">
        <f t="shared" si="62"/>
        <v>0</v>
      </c>
      <c r="BT274" s="75">
        <f t="shared" si="73"/>
        <v>8802000</v>
      </c>
      <c r="BU274" s="128"/>
    </row>
    <row r="275" spans="2:73" s="3" customFormat="1" ht="35.1" customHeight="1" x14ac:dyDescent="0.15">
      <c r="B275" s="108" t="s">
        <v>725</v>
      </c>
      <c r="C275" s="51"/>
      <c r="D275" s="51" t="s">
        <v>722</v>
      </c>
      <c r="E275" s="48" t="s">
        <v>77</v>
      </c>
      <c r="F275" s="49" t="s">
        <v>723</v>
      </c>
      <c r="G275" s="50" t="s">
        <v>726</v>
      </c>
      <c r="H275" s="51" t="s">
        <v>80</v>
      </c>
      <c r="I275" s="50"/>
      <c r="J275" s="49"/>
      <c r="K275" s="52">
        <v>43374</v>
      </c>
      <c r="L275" s="51"/>
      <c r="M275" s="71">
        <v>1100857</v>
      </c>
      <c r="N275" s="77"/>
      <c r="O275" s="103">
        <v>43374</v>
      </c>
      <c r="P275" s="51"/>
      <c r="Q275" s="51"/>
      <c r="R275" s="51">
        <f>IF(BP275&gt;0,BP275,"-")</f>
        <v>1100857</v>
      </c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 t="s">
        <v>81</v>
      </c>
      <c r="AI275" s="51"/>
      <c r="AJ275" s="51"/>
      <c r="AK275" s="51"/>
      <c r="AL275" s="51"/>
      <c r="AM275" s="51"/>
      <c r="AN275" s="51"/>
      <c r="AO275" s="51"/>
      <c r="AP275" s="51"/>
      <c r="AQ275" s="57">
        <v>1</v>
      </c>
      <c r="AR275" s="51" t="s">
        <v>251</v>
      </c>
      <c r="AS275" s="51"/>
      <c r="AT275" s="51"/>
      <c r="AU275" s="51"/>
      <c r="AV275" s="51" t="s">
        <v>248</v>
      </c>
      <c r="AW275" s="51"/>
      <c r="AX275" s="58" t="s">
        <v>86</v>
      </c>
      <c r="AY275" s="125"/>
      <c r="AZ275" s="126"/>
      <c r="BA275" s="51"/>
      <c r="BB275" s="51"/>
      <c r="BC275" s="51"/>
      <c r="BD275" s="51"/>
      <c r="BE275" s="51"/>
      <c r="BF275" s="51"/>
      <c r="BG275" s="51"/>
      <c r="BH275" s="51"/>
      <c r="BI275" s="51"/>
      <c r="BJ275" s="51"/>
      <c r="BK275" s="127"/>
      <c r="BL275" s="108">
        <f>+IF($BM$2&lt;K275,0,DATEDIF(K275,$BM$2,"Y"))</f>
        <v>0</v>
      </c>
      <c r="BM275" s="65">
        <f>+IF(ISERROR(ROUNDDOWN(VLOOKUP(J275,[2]償却率!$B$4:$C$82,2,FALSE)*[2]台帳シート!M226,0)*[2]台帳シート!BL226),0,ROUNDDOWN(VLOOKUP([2]台帳シート!J226,[2]償却率!$B$4:$C$82,2,FALSE)*[2]台帳シート!M226,0)*[2]台帳シート!BL226)</f>
        <v>0</v>
      </c>
      <c r="BN275" s="65">
        <f>IF(BM275=0,0,IF(F275="無形・ソフトウェア",IF(M275-BM275&gt;0,BM275,M275-0),IF(H275="1：リース",IF(M275-BM275&gt;0,BM275,M275-0),IF(M275-BM275&gt;1,BM275,M275-1))))</f>
        <v>0</v>
      </c>
      <c r="BO275" s="74">
        <f>+IF(BP275&lt;=0,M275-BN275,0)</f>
        <v>0</v>
      </c>
      <c r="BP275" s="74">
        <f>+IF($BM$2&lt;K275,M275,IF(O275&lt;&gt;"",-(M275-BN275),0))</f>
        <v>1100857</v>
      </c>
      <c r="BQ275" s="65">
        <f>IF(BP275&lt;0,-BN275+BP275,0)</f>
        <v>0</v>
      </c>
      <c r="BR275" s="65">
        <f>IF(ISERROR(IF(BP275=0,IF(F275="無形・ソフトウェア",IF(ROUNDDOWN(VLOOKUP(J275,[2]償却率!$B$4:$C$77,2,FALSE)*[2]台帳シート!M226,0)&gt;=[2]台帳シート!BO226,[2]台帳シート!BO226-0,ROUNDDOWN(VLOOKUP([2]台帳シート!J226,[2]償却率!$B$4:$C$77,2,FALSE)*[2]台帳シート!M226,0)),IF(H275="1：リース",IF(ROUNDDOWN(VLOOKUP(J275,[2]償却率!$B$4:$C$77,2,FALSE)*[2]台帳シート!M226,0)&gt;=[2]台帳シート!BO226,[2]台帳シート!BO226-0,ROUNDDOWN(VLOOKUP([2]台帳シート!J226,[2]償却率!$B$4:$C$77,2,FALSE)*[2]台帳シート!M226,0)),IF(ROUNDDOWN(VLOOKUP(J275,[2]償却率!$B$4:$C$77,2,FALSE)*[2]台帳シート!M226,0)&gt;=[2]台帳シート!BO226,[2]台帳シート!BO226-1,ROUNDDOWN(VLOOKUP([2]台帳シート!J226,[2]償却率!$B$4:$C$77,2,FALSE)*[2]台帳シート!M226,0)))),0)),0,(IF(BP275=0,IF(F275="無形・ソフトウェア",IF(ROUNDDOWN(VLOOKUP(J275,[2]償却率!$B$4:$C$77,2,FALSE)*[2]台帳シート!M226,0)&gt;=[2]台帳シート!BO226,[2]台帳シート!BO226-0,ROUNDDOWN(VLOOKUP([2]台帳シート!J226,[2]償却率!$B$4:$C$77,2,FALSE)*[2]台帳シート!M226,0)),IF(H275="1：リース",IF(ROUNDDOWN(VLOOKUP(J275,[2]償却率!$B$4:$C$77,2,FALSE)*[2]台帳シート!M226,0)&gt;=[2]台帳シート!BO226,[2]台帳シート!BO226-0,ROUNDDOWN(VLOOKUP([2]台帳シート!J226,[2]償却率!$B$4:$C$77,2,FALSE)*[2]台帳シート!M226,0)),IF(ROUNDDOWN(VLOOKUP(J275,[2]償却率!$B$4:$C$77,2,FALSE)*[2]台帳シート!M226,0)&gt;=[2]台帳シート!BO226,[2]台帳シート!BO226-1,ROUNDDOWN(VLOOKUP([2]台帳シート!J226,[2]償却率!$B$4:$C$77,2,FALSE)*[2]台帳シート!M226,0)))),0)))</f>
        <v>0</v>
      </c>
      <c r="BS275" s="65">
        <f>BN275+BQ275+BR275</f>
        <v>0</v>
      </c>
      <c r="BT275" s="75">
        <f>+BO275+BP275-BR275</f>
        <v>1100857</v>
      </c>
      <c r="BU275" s="128"/>
    </row>
    <row r="276" spans="2:73" s="3" customFormat="1" ht="35.1" customHeight="1" x14ac:dyDescent="0.15">
      <c r="B276" s="108" t="s">
        <v>727</v>
      </c>
      <c r="C276" s="51"/>
      <c r="D276" s="51" t="s">
        <v>728</v>
      </c>
      <c r="E276" s="48" t="s">
        <v>77</v>
      </c>
      <c r="F276" s="49" t="s">
        <v>723</v>
      </c>
      <c r="G276" s="50" t="s">
        <v>729</v>
      </c>
      <c r="H276" s="51" t="s">
        <v>80</v>
      </c>
      <c r="I276" s="50"/>
      <c r="J276" s="49"/>
      <c r="K276" s="52">
        <v>43434</v>
      </c>
      <c r="L276" s="51"/>
      <c r="M276" s="71">
        <v>2376000</v>
      </c>
      <c r="N276" s="77"/>
      <c r="O276" s="103">
        <v>43434</v>
      </c>
      <c r="P276" s="51"/>
      <c r="Q276" s="51"/>
      <c r="R276" s="51">
        <f t="shared" si="48"/>
        <v>2376000</v>
      </c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H276" s="51" t="s">
        <v>81</v>
      </c>
      <c r="AI276" s="51"/>
      <c r="AJ276" s="51"/>
      <c r="AK276" s="51"/>
      <c r="AL276" s="51"/>
      <c r="AM276" s="51"/>
      <c r="AN276" s="51"/>
      <c r="AO276" s="51"/>
      <c r="AP276" s="51"/>
      <c r="AQ276" s="57">
        <v>1</v>
      </c>
      <c r="AR276" s="51" t="s">
        <v>251</v>
      </c>
      <c r="AS276" s="51"/>
      <c r="AT276" s="51"/>
      <c r="AU276" s="51"/>
      <c r="AV276" s="51" t="s">
        <v>248</v>
      </c>
      <c r="AW276" s="51"/>
      <c r="AX276" s="58" t="s">
        <v>86</v>
      </c>
      <c r="AY276" s="125"/>
      <c r="AZ276" s="126"/>
      <c r="BA276" s="51"/>
      <c r="BB276" s="51"/>
      <c r="BC276" s="51"/>
      <c r="BD276" s="51"/>
      <c r="BE276" s="51"/>
      <c r="BF276" s="51"/>
      <c r="BG276" s="51"/>
      <c r="BH276" s="51"/>
      <c r="BI276" s="51"/>
      <c r="BJ276" s="51"/>
      <c r="BK276" s="127"/>
      <c r="BL276" s="108">
        <f t="shared" si="68"/>
        <v>0</v>
      </c>
      <c r="BM276" s="65">
        <f>+IF(ISERROR(ROUNDDOWN(VLOOKUP(J276,[2]償却率!$B$4:$C$82,2,FALSE)*[2]台帳シート!M225,0)*[2]台帳シート!BL225),0,ROUNDDOWN(VLOOKUP([2]台帳シート!J225,[2]償却率!$B$4:$C$82,2,FALSE)*[2]台帳シート!M225,0)*[2]台帳シート!BL225)</f>
        <v>0</v>
      </c>
      <c r="BN276" s="65">
        <f t="shared" si="69"/>
        <v>0</v>
      </c>
      <c r="BO276" s="74">
        <f t="shared" si="70"/>
        <v>0</v>
      </c>
      <c r="BP276" s="74">
        <f t="shared" si="71"/>
        <v>2376000</v>
      </c>
      <c r="BQ276" s="65">
        <f t="shared" si="72"/>
        <v>0</v>
      </c>
      <c r="BR276" s="65">
        <f>IF(ISERROR(IF(BP276=0,IF(F276="無形・ソフトウェア",IF(ROUNDDOWN(VLOOKUP(J276,[2]償却率!$B$4:$C$77,2,FALSE)*[2]台帳シート!M225,0)&gt;=[2]台帳シート!BO225,[2]台帳シート!BO225-0,ROUNDDOWN(VLOOKUP([2]台帳シート!J225,[2]償却率!$B$4:$C$77,2,FALSE)*[2]台帳シート!M225,0)),IF(H276="1：リース",IF(ROUNDDOWN(VLOOKUP(J276,[2]償却率!$B$4:$C$77,2,FALSE)*[2]台帳シート!M225,0)&gt;=[2]台帳シート!BO225,[2]台帳シート!BO225-0,ROUNDDOWN(VLOOKUP([2]台帳シート!J225,[2]償却率!$B$4:$C$77,2,FALSE)*[2]台帳シート!M225,0)),IF(ROUNDDOWN(VLOOKUP(J276,[2]償却率!$B$4:$C$77,2,FALSE)*[2]台帳シート!M225,0)&gt;=[2]台帳シート!BO225,[2]台帳シート!BO225-1,ROUNDDOWN(VLOOKUP([2]台帳シート!J225,[2]償却率!$B$4:$C$77,2,FALSE)*[2]台帳シート!M225,0)))),0)),0,(IF(BP276=0,IF(F276="無形・ソフトウェア",IF(ROUNDDOWN(VLOOKUP(J276,[2]償却率!$B$4:$C$77,2,FALSE)*[2]台帳シート!M225,0)&gt;=[2]台帳シート!BO225,[2]台帳シート!BO225-0,ROUNDDOWN(VLOOKUP([2]台帳シート!J225,[2]償却率!$B$4:$C$77,2,FALSE)*[2]台帳シート!M225,0)),IF(H276="1：リース",IF(ROUNDDOWN(VLOOKUP(J276,[2]償却率!$B$4:$C$77,2,FALSE)*[2]台帳シート!M225,0)&gt;=[2]台帳シート!BO225,[2]台帳シート!BO225-0,ROUNDDOWN(VLOOKUP([2]台帳シート!J225,[2]償却率!$B$4:$C$77,2,FALSE)*[2]台帳シート!M225,0)),IF(ROUNDDOWN(VLOOKUP(J276,[2]償却率!$B$4:$C$77,2,FALSE)*[2]台帳シート!M225,0)&gt;=[2]台帳シート!BO225,[2]台帳シート!BO225-1,ROUNDDOWN(VLOOKUP([2]台帳シート!J225,[2]償却率!$B$4:$C$77,2,FALSE)*[2]台帳シート!M225,0)))),0)))</f>
        <v>0</v>
      </c>
      <c r="BS276" s="65">
        <f t="shared" si="62"/>
        <v>0</v>
      </c>
      <c r="BT276" s="75">
        <f t="shared" si="73"/>
        <v>2376000</v>
      </c>
      <c r="BU276" s="128"/>
    </row>
    <row r="277" spans="2:73" s="3" customFormat="1" ht="35.1" customHeight="1" x14ac:dyDescent="0.15">
      <c r="B277" s="108" t="s">
        <v>730</v>
      </c>
      <c r="C277" s="51"/>
      <c r="D277" s="51" t="s">
        <v>722</v>
      </c>
      <c r="E277" s="48" t="s">
        <v>77</v>
      </c>
      <c r="F277" s="49" t="s">
        <v>723</v>
      </c>
      <c r="G277" s="50" t="s">
        <v>731</v>
      </c>
      <c r="H277" s="51" t="s">
        <v>80</v>
      </c>
      <c r="I277" s="50"/>
      <c r="J277" s="49"/>
      <c r="K277" s="52">
        <v>43496</v>
      </c>
      <c r="L277" s="51"/>
      <c r="M277" s="71">
        <v>10985849</v>
      </c>
      <c r="N277" s="77"/>
      <c r="O277" s="103">
        <v>43496</v>
      </c>
      <c r="P277" s="51"/>
      <c r="Q277" s="51"/>
      <c r="R277" s="51">
        <f>IF(BP277&gt;0,BP277,"-")</f>
        <v>10985849</v>
      </c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  <c r="AH277" s="51" t="s">
        <v>81</v>
      </c>
      <c r="AI277" s="51"/>
      <c r="AJ277" s="51"/>
      <c r="AK277" s="51"/>
      <c r="AL277" s="51"/>
      <c r="AM277" s="51"/>
      <c r="AN277" s="51"/>
      <c r="AO277" s="51"/>
      <c r="AP277" s="51"/>
      <c r="AQ277" s="57">
        <v>1</v>
      </c>
      <c r="AR277" s="51" t="s">
        <v>251</v>
      </c>
      <c r="AS277" s="51"/>
      <c r="AT277" s="51"/>
      <c r="AU277" s="51"/>
      <c r="AV277" s="51" t="s">
        <v>248</v>
      </c>
      <c r="AW277" s="51"/>
      <c r="AX277" s="58" t="s">
        <v>86</v>
      </c>
      <c r="AY277" s="125"/>
      <c r="AZ277" s="126"/>
      <c r="BA277" s="51"/>
      <c r="BB277" s="51"/>
      <c r="BC277" s="51"/>
      <c r="BD277" s="51"/>
      <c r="BE277" s="51"/>
      <c r="BF277" s="51"/>
      <c r="BG277" s="51"/>
      <c r="BH277" s="51"/>
      <c r="BI277" s="51"/>
      <c r="BJ277" s="51"/>
      <c r="BK277" s="127"/>
      <c r="BL277" s="108">
        <f>+IF($BM$2&lt;K277,0,DATEDIF(K277,$BM$2,"Y"))</f>
        <v>0</v>
      </c>
      <c r="BM277" s="65">
        <f>+IF(ISERROR(ROUNDDOWN(VLOOKUP(J277,[2]償却率!$B$4:$C$82,2,FALSE)*[2]台帳シート!M230,0)*[2]台帳シート!BL230),0,ROUNDDOWN(VLOOKUP([2]台帳シート!J230,[2]償却率!$B$4:$C$82,2,FALSE)*[2]台帳シート!M230,0)*[2]台帳シート!BL230)</f>
        <v>0</v>
      </c>
      <c r="BN277" s="65">
        <f>IF(BM277=0,0,IF(F277="無形・ソフトウェア",IF(M277-BM277&gt;0,BM277,M277-0),IF(H277="1：リース",IF(M277-BM277&gt;0,BM277,M277-0),IF(M277-BM277&gt;1,BM277,M277-1))))</f>
        <v>0</v>
      </c>
      <c r="BO277" s="74">
        <f>+IF(BP277&lt;=0,M277-BN277,0)</f>
        <v>0</v>
      </c>
      <c r="BP277" s="74">
        <f>+IF($BM$2&lt;K277,M277,IF(O277&lt;&gt;"",-(M277-BN277),0))</f>
        <v>10985849</v>
      </c>
      <c r="BQ277" s="65">
        <f>IF(BP277&lt;0,-BN277+BP277,0)</f>
        <v>0</v>
      </c>
      <c r="BR277" s="65">
        <f>IF(ISERROR(IF(BP277=0,IF(F277="無形・ソフトウェア",IF(ROUNDDOWN(VLOOKUP(J277,[2]償却率!$B$4:$C$77,2,FALSE)*[2]台帳シート!M230,0)&gt;=[2]台帳シート!BO230,[2]台帳シート!BO230-0,ROUNDDOWN(VLOOKUP([2]台帳シート!J230,[2]償却率!$B$4:$C$77,2,FALSE)*[2]台帳シート!M230,0)),IF(H277="1：リース",IF(ROUNDDOWN(VLOOKUP(J277,[2]償却率!$B$4:$C$77,2,FALSE)*[2]台帳シート!M230,0)&gt;=[2]台帳シート!BO230,[2]台帳シート!BO230-0,ROUNDDOWN(VLOOKUP([2]台帳シート!J230,[2]償却率!$B$4:$C$77,2,FALSE)*[2]台帳シート!M230,0)),IF(ROUNDDOWN(VLOOKUP(J277,[2]償却率!$B$4:$C$77,2,FALSE)*[2]台帳シート!M230,0)&gt;=[2]台帳シート!BO230,[2]台帳シート!BO230-1,ROUNDDOWN(VLOOKUP([2]台帳シート!J230,[2]償却率!$B$4:$C$77,2,FALSE)*[2]台帳シート!M230,0)))),0)),0,(IF(BP277=0,IF(F277="無形・ソフトウェア",IF(ROUNDDOWN(VLOOKUP(J277,[2]償却率!$B$4:$C$77,2,FALSE)*[2]台帳シート!M230,0)&gt;=[2]台帳シート!BO230,[2]台帳シート!BO230-0,ROUNDDOWN(VLOOKUP([2]台帳シート!J230,[2]償却率!$B$4:$C$77,2,FALSE)*[2]台帳シート!M230,0)),IF(H277="1：リース",IF(ROUNDDOWN(VLOOKUP(J277,[2]償却率!$B$4:$C$77,2,FALSE)*[2]台帳シート!M230,0)&gt;=[2]台帳シート!BO230,[2]台帳シート!BO230-0,ROUNDDOWN(VLOOKUP([2]台帳シート!J230,[2]償却率!$B$4:$C$77,2,FALSE)*[2]台帳シート!M230,0)),IF(ROUNDDOWN(VLOOKUP(J277,[2]償却率!$B$4:$C$77,2,FALSE)*[2]台帳シート!M230,0)&gt;=[2]台帳シート!BO230,[2]台帳シート!BO230-1,ROUNDDOWN(VLOOKUP([2]台帳シート!J230,[2]償却率!$B$4:$C$77,2,FALSE)*[2]台帳シート!M230,0)))),0)))</f>
        <v>0</v>
      </c>
      <c r="BS277" s="65">
        <f>BN277+BQ277+BR277</f>
        <v>0</v>
      </c>
      <c r="BT277" s="75">
        <f>+BO277+BP277-BR277</f>
        <v>10985849</v>
      </c>
      <c r="BU277" s="128"/>
    </row>
    <row r="278" spans="2:73" s="3" customFormat="1" ht="35.1" customHeight="1" x14ac:dyDescent="0.15">
      <c r="B278" s="108" t="s">
        <v>732</v>
      </c>
      <c r="C278" s="51"/>
      <c r="D278" s="51" t="s">
        <v>722</v>
      </c>
      <c r="E278" s="48" t="s">
        <v>77</v>
      </c>
      <c r="F278" s="49" t="s">
        <v>723</v>
      </c>
      <c r="G278" s="50" t="s">
        <v>733</v>
      </c>
      <c r="H278" s="51" t="s">
        <v>80</v>
      </c>
      <c r="I278" s="50"/>
      <c r="J278" s="49"/>
      <c r="K278" s="52">
        <v>43525</v>
      </c>
      <c r="L278" s="51"/>
      <c r="M278" s="71">
        <v>10280614</v>
      </c>
      <c r="N278" s="77"/>
      <c r="O278" s="103">
        <v>43525</v>
      </c>
      <c r="P278" s="51"/>
      <c r="Q278" s="51"/>
      <c r="R278" s="51">
        <f>IF(BP278&gt;0,BP278,"-")</f>
        <v>10280614</v>
      </c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 t="s">
        <v>81</v>
      </c>
      <c r="AI278" s="51"/>
      <c r="AJ278" s="51"/>
      <c r="AK278" s="51"/>
      <c r="AL278" s="51"/>
      <c r="AM278" s="51"/>
      <c r="AN278" s="51"/>
      <c r="AO278" s="51"/>
      <c r="AP278" s="51"/>
      <c r="AQ278" s="57">
        <v>1</v>
      </c>
      <c r="AR278" s="51" t="s">
        <v>251</v>
      </c>
      <c r="AS278" s="51"/>
      <c r="AT278" s="51"/>
      <c r="AU278" s="51"/>
      <c r="AV278" s="51" t="s">
        <v>248</v>
      </c>
      <c r="AW278" s="51"/>
      <c r="AX278" s="58" t="s">
        <v>86</v>
      </c>
      <c r="AY278" s="125"/>
      <c r="AZ278" s="126"/>
      <c r="BA278" s="51"/>
      <c r="BB278" s="51"/>
      <c r="BC278" s="51"/>
      <c r="BD278" s="51"/>
      <c r="BE278" s="51"/>
      <c r="BF278" s="51"/>
      <c r="BG278" s="51"/>
      <c r="BH278" s="51"/>
      <c r="BI278" s="51"/>
      <c r="BJ278" s="51"/>
      <c r="BK278" s="127"/>
      <c r="BL278" s="108">
        <f>+IF($BM$2&lt;K278,0,DATEDIF(K278,$BM$2,"Y"))</f>
        <v>0</v>
      </c>
      <c r="BM278" s="65">
        <f>+IF(ISERROR(ROUNDDOWN(VLOOKUP(J278,[2]償却率!$B$4:$C$82,2,FALSE)*[2]台帳シート!M229,0)*[2]台帳シート!BL229),0,ROUNDDOWN(VLOOKUP([2]台帳シート!J229,[2]償却率!$B$4:$C$82,2,FALSE)*[2]台帳シート!M229,0)*[2]台帳シート!BL229)</f>
        <v>0</v>
      </c>
      <c r="BN278" s="65">
        <f>IF(BM278=0,0,IF(F278="無形・ソフトウェア",IF(M278-BM278&gt;0,BM278,M278-0),IF(H278="1：リース",IF(M278-BM278&gt;0,BM278,M278-0),IF(M278-BM278&gt;1,BM278,M278-1))))</f>
        <v>0</v>
      </c>
      <c r="BO278" s="74">
        <f>+IF(BP278&lt;=0,M278-BN278,0)</f>
        <v>0</v>
      </c>
      <c r="BP278" s="74">
        <f>+IF($BM$2&lt;K278,M278,IF(O278&lt;&gt;"",-(M278-BN278),0))</f>
        <v>10280614</v>
      </c>
      <c r="BQ278" s="65">
        <f>IF(BP278&lt;0,-BN278+BP278,0)</f>
        <v>0</v>
      </c>
      <c r="BR278" s="65">
        <f>IF(ISERROR(IF(BP278=0,IF(F278="無形・ソフトウェア",IF(ROUNDDOWN(VLOOKUP(J278,[2]償却率!$B$4:$C$77,2,FALSE)*[2]台帳シート!M229,0)&gt;=[2]台帳シート!BO229,[2]台帳シート!BO229-0,ROUNDDOWN(VLOOKUP([2]台帳シート!J229,[2]償却率!$B$4:$C$77,2,FALSE)*[2]台帳シート!M229,0)),IF(H278="1：リース",IF(ROUNDDOWN(VLOOKUP(J278,[2]償却率!$B$4:$C$77,2,FALSE)*[2]台帳シート!M229,0)&gt;=[2]台帳シート!BO229,[2]台帳シート!BO229-0,ROUNDDOWN(VLOOKUP([2]台帳シート!J229,[2]償却率!$B$4:$C$77,2,FALSE)*[2]台帳シート!M229,0)),IF(ROUNDDOWN(VLOOKUP(J278,[2]償却率!$B$4:$C$77,2,FALSE)*[2]台帳シート!M229,0)&gt;=[2]台帳シート!BO229,[2]台帳シート!BO229-1,ROUNDDOWN(VLOOKUP([2]台帳シート!J229,[2]償却率!$B$4:$C$77,2,FALSE)*[2]台帳シート!M229,0)))),0)),0,(IF(BP278=0,IF(F278="無形・ソフトウェア",IF(ROUNDDOWN(VLOOKUP(J278,[2]償却率!$B$4:$C$77,2,FALSE)*[2]台帳シート!M229,0)&gt;=[2]台帳シート!BO229,[2]台帳シート!BO229-0,ROUNDDOWN(VLOOKUP([2]台帳シート!J229,[2]償却率!$B$4:$C$77,2,FALSE)*[2]台帳シート!M229,0)),IF(H278="1：リース",IF(ROUNDDOWN(VLOOKUP(J278,[2]償却率!$B$4:$C$77,2,FALSE)*[2]台帳シート!M229,0)&gt;=[2]台帳シート!BO229,[2]台帳シート!BO229-0,ROUNDDOWN(VLOOKUP([2]台帳シート!J229,[2]償却率!$B$4:$C$77,2,FALSE)*[2]台帳シート!M229,0)),IF(ROUNDDOWN(VLOOKUP(J278,[2]償却率!$B$4:$C$77,2,FALSE)*[2]台帳シート!M229,0)&gt;=[2]台帳シート!BO229,[2]台帳シート!BO229-1,ROUNDDOWN(VLOOKUP([2]台帳シート!J229,[2]償却率!$B$4:$C$77,2,FALSE)*[2]台帳シート!M229,0)))),0)))</f>
        <v>0</v>
      </c>
      <c r="BS278" s="65">
        <f>BN278+BQ278+BR278</f>
        <v>0</v>
      </c>
      <c r="BT278" s="75">
        <f>+BO278+BP278-BR278</f>
        <v>10280614</v>
      </c>
      <c r="BU278" s="128"/>
    </row>
    <row r="279" spans="2:73" s="3" customFormat="1" ht="35.1" customHeight="1" x14ac:dyDescent="0.15">
      <c r="B279" s="108" t="s">
        <v>734</v>
      </c>
      <c r="C279" s="51"/>
      <c r="D279" s="51" t="s">
        <v>735</v>
      </c>
      <c r="E279" s="48" t="s">
        <v>736</v>
      </c>
      <c r="F279" s="49" t="s">
        <v>723</v>
      </c>
      <c r="G279" s="50" t="s">
        <v>737</v>
      </c>
      <c r="H279" s="51" t="s">
        <v>80</v>
      </c>
      <c r="I279" s="50"/>
      <c r="J279" s="49"/>
      <c r="K279" s="52">
        <v>43539</v>
      </c>
      <c r="L279" s="51"/>
      <c r="M279" s="71">
        <v>3002400</v>
      </c>
      <c r="N279" s="77"/>
      <c r="O279" s="103">
        <v>43539</v>
      </c>
      <c r="P279" s="51"/>
      <c r="Q279" s="51"/>
      <c r="R279" s="51">
        <f t="shared" si="48"/>
        <v>3002400</v>
      </c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  <c r="AH279" s="51" t="s">
        <v>81</v>
      </c>
      <c r="AI279" s="51"/>
      <c r="AJ279" s="51"/>
      <c r="AK279" s="51"/>
      <c r="AL279" s="51"/>
      <c r="AM279" s="51"/>
      <c r="AN279" s="51"/>
      <c r="AO279" s="51"/>
      <c r="AP279" s="51"/>
      <c r="AQ279" s="57">
        <v>1</v>
      </c>
      <c r="AR279" s="51" t="s">
        <v>251</v>
      </c>
      <c r="AS279" s="51"/>
      <c r="AT279" s="51"/>
      <c r="AU279" s="51"/>
      <c r="AV279" s="51" t="s">
        <v>257</v>
      </c>
      <c r="AW279" s="51"/>
      <c r="AX279" s="58" t="s">
        <v>86</v>
      </c>
      <c r="AY279" s="125"/>
      <c r="AZ279" s="126"/>
      <c r="BA279" s="51"/>
      <c r="BB279" s="51"/>
      <c r="BC279" s="51"/>
      <c r="BD279" s="51"/>
      <c r="BE279" s="51"/>
      <c r="BF279" s="51"/>
      <c r="BG279" s="51"/>
      <c r="BH279" s="51"/>
      <c r="BI279" s="51"/>
      <c r="BJ279" s="51"/>
      <c r="BK279" s="127"/>
      <c r="BL279" s="108">
        <f t="shared" si="68"/>
        <v>0</v>
      </c>
      <c r="BM279" s="65">
        <f>+IF(ISERROR(ROUNDDOWN(VLOOKUP(J279,[2]償却率!$B$4:$C$82,2,FALSE)*[2]台帳シート!M232,0)*[2]台帳シート!BL232),0,ROUNDDOWN(VLOOKUP([2]台帳シート!J232,[2]償却率!$B$4:$C$82,2,FALSE)*[2]台帳シート!M232,0)*[2]台帳シート!BL232)</f>
        <v>0</v>
      </c>
      <c r="BN279" s="65">
        <f t="shared" si="69"/>
        <v>0</v>
      </c>
      <c r="BO279" s="74">
        <f t="shared" si="70"/>
        <v>0</v>
      </c>
      <c r="BP279" s="74">
        <f t="shared" si="71"/>
        <v>3002400</v>
      </c>
      <c r="BQ279" s="65">
        <f t="shared" si="72"/>
        <v>0</v>
      </c>
      <c r="BR279" s="65">
        <f>IF(ISERROR(IF(BP279=0,IF(F279="無形・ソフトウェア",IF(ROUNDDOWN(VLOOKUP(J279,[2]償却率!$B$4:$C$77,2,FALSE)*[2]台帳シート!M232,0)&gt;=[2]台帳シート!BO232,[2]台帳シート!BO232-0,ROUNDDOWN(VLOOKUP([2]台帳シート!J232,[2]償却率!$B$4:$C$77,2,FALSE)*[2]台帳シート!M232,0)),IF(H279="1：リース",IF(ROUNDDOWN(VLOOKUP(J279,[2]償却率!$B$4:$C$77,2,FALSE)*[2]台帳シート!M232,0)&gt;=[2]台帳シート!BO232,[2]台帳シート!BO232-0,ROUNDDOWN(VLOOKUP([2]台帳シート!J232,[2]償却率!$B$4:$C$77,2,FALSE)*[2]台帳シート!M232,0)),IF(ROUNDDOWN(VLOOKUP(J279,[2]償却率!$B$4:$C$77,2,FALSE)*[2]台帳シート!M232,0)&gt;=[2]台帳シート!BO232,[2]台帳シート!BO232-1,ROUNDDOWN(VLOOKUP([2]台帳シート!J232,[2]償却率!$B$4:$C$77,2,FALSE)*[2]台帳シート!M232,0)))),0)),0,(IF(BP279=0,IF(F279="無形・ソフトウェア",IF(ROUNDDOWN(VLOOKUP(J279,[2]償却率!$B$4:$C$77,2,FALSE)*[2]台帳シート!M232,0)&gt;=[2]台帳シート!BO232,[2]台帳シート!BO232-0,ROUNDDOWN(VLOOKUP([2]台帳シート!J232,[2]償却率!$B$4:$C$77,2,FALSE)*[2]台帳シート!M232,0)),IF(H279="1：リース",IF(ROUNDDOWN(VLOOKUP(J279,[2]償却率!$B$4:$C$77,2,FALSE)*[2]台帳シート!M232,0)&gt;=[2]台帳シート!BO232,[2]台帳シート!BO232-0,ROUNDDOWN(VLOOKUP([2]台帳シート!J232,[2]償却率!$B$4:$C$77,2,FALSE)*[2]台帳シート!M232,0)),IF(ROUNDDOWN(VLOOKUP(J279,[2]償却率!$B$4:$C$77,2,FALSE)*[2]台帳シート!M232,0)&gt;=[2]台帳シート!BO232,[2]台帳シート!BO232-1,ROUNDDOWN(VLOOKUP([2]台帳シート!J232,[2]償却率!$B$4:$C$77,2,FALSE)*[2]台帳シート!M232,0)))),0)))</f>
        <v>0</v>
      </c>
      <c r="BS279" s="65">
        <f t="shared" si="62"/>
        <v>0</v>
      </c>
      <c r="BT279" s="75">
        <f t="shared" si="73"/>
        <v>3002400</v>
      </c>
      <c r="BU279" s="128"/>
    </row>
    <row r="280" spans="2:73" s="3" customFormat="1" ht="35.1" customHeight="1" x14ac:dyDescent="0.15">
      <c r="B280" s="108" t="s">
        <v>738</v>
      </c>
      <c r="C280" s="51"/>
      <c r="D280" s="51" t="s">
        <v>637</v>
      </c>
      <c r="E280" s="48" t="s">
        <v>77</v>
      </c>
      <c r="F280" s="49" t="s">
        <v>723</v>
      </c>
      <c r="G280" s="50" t="s">
        <v>739</v>
      </c>
      <c r="H280" s="51" t="s">
        <v>80</v>
      </c>
      <c r="I280" s="50"/>
      <c r="J280" s="49"/>
      <c r="K280" s="52">
        <v>43539</v>
      </c>
      <c r="L280" s="51"/>
      <c r="M280" s="71">
        <v>6424380</v>
      </c>
      <c r="N280" s="77"/>
      <c r="O280" s="103">
        <v>43539</v>
      </c>
      <c r="P280" s="51"/>
      <c r="Q280" s="51"/>
      <c r="R280" s="51">
        <f t="shared" si="48"/>
        <v>6424380</v>
      </c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  <c r="AG280" s="51"/>
      <c r="AH280" s="51" t="s">
        <v>81</v>
      </c>
      <c r="AI280" s="51"/>
      <c r="AJ280" s="51"/>
      <c r="AK280" s="51"/>
      <c r="AL280" s="51"/>
      <c r="AM280" s="51"/>
      <c r="AN280" s="51"/>
      <c r="AO280" s="51"/>
      <c r="AP280" s="51"/>
      <c r="AQ280" s="57">
        <v>1</v>
      </c>
      <c r="AR280" s="51" t="s">
        <v>251</v>
      </c>
      <c r="AS280" s="51"/>
      <c r="AT280" s="51"/>
      <c r="AU280" s="51"/>
      <c r="AV280" s="51" t="s">
        <v>248</v>
      </c>
      <c r="AW280" s="51"/>
      <c r="AX280" s="58" t="s">
        <v>86</v>
      </c>
      <c r="AY280" s="125"/>
      <c r="AZ280" s="126"/>
      <c r="BA280" s="51"/>
      <c r="BB280" s="51"/>
      <c r="BC280" s="51"/>
      <c r="BD280" s="51"/>
      <c r="BE280" s="51"/>
      <c r="BF280" s="51"/>
      <c r="BG280" s="51"/>
      <c r="BH280" s="51"/>
      <c r="BI280" s="51"/>
      <c r="BJ280" s="51"/>
      <c r="BK280" s="127"/>
      <c r="BL280" s="108">
        <f t="shared" si="68"/>
        <v>0</v>
      </c>
      <c r="BM280" s="65">
        <f>+IF(ISERROR(ROUNDDOWN(VLOOKUP(J280,[2]償却率!$B$4:$C$82,2,FALSE)*[2]台帳シート!M233,0)*[2]台帳シート!BL233),0,ROUNDDOWN(VLOOKUP([2]台帳シート!J233,[2]償却率!$B$4:$C$82,2,FALSE)*[2]台帳シート!M233,0)*[2]台帳シート!BL233)</f>
        <v>0</v>
      </c>
      <c r="BN280" s="65">
        <f t="shared" si="69"/>
        <v>0</v>
      </c>
      <c r="BO280" s="74">
        <f t="shared" si="70"/>
        <v>0</v>
      </c>
      <c r="BP280" s="74">
        <f t="shared" si="71"/>
        <v>6424380</v>
      </c>
      <c r="BQ280" s="65">
        <f t="shared" si="72"/>
        <v>0</v>
      </c>
      <c r="BR280" s="65">
        <f>IF(ISERROR(IF(BP280=0,IF(F280="無形・ソフトウェア",IF(ROUNDDOWN(VLOOKUP(J280,[2]償却率!$B$4:$C$77,2,FALSE)*[2]台帳シート!M233,0)&gt;=[2]台帳シート!BO233,[2]台帳シート!BO233-0,ROUNDDOWN(VLOOKUP([2]台帳シート!J233,[2]償却率!$B$4:$C$77,2,FALSE)*[2]台帳シート!M233,0)),IF(H280="1：リース",IF(ROUNDDOWN(VLOOKUP(J280,[2]償却率!$B$4:$C$77,2,FALSE)*[2]台帳シート!M233,0)&gt;=[2]台帳シート!BO233,[2]台帳シート!BO233-0,ROUNDDOWN(VLOOKUP([2]台帳シート!J233,[2]償却率!$B$4:$C$77,2,FALSE)*[2]台帳シート!M233,0)),IF(ROUNDDOWN(VLOOKUP(J280,[2]償却率!$B$4:$C$77,2,FALSE)*[2]台帳シート!M233,0)&gt;=[2]台帳シート!BO233,[2]台帳シート!BO233-1,ROUNDDOWN(VLOOKUP([2]台帳シート!J233,[2]償却率!$B$4:$C$77,2,FALSE)*[2]台帳シート!M233,0)))),0)),0,(IF(BP280=0,IF(F280="無形・ソフトウェア",IF(ROUNDDOWN(VLOOKUP(J280,[2]償却率!$B$4:$C$77,2,FALSE)*[2]台帳シート!M233,0)&gt;=[2]台帳シート!BO233,[2]台帳シート!BO233-0,ROUNDDOWN(VLOOKUP([2]台帳シート!J233,[2]償却率!$B$4:$C$77,2,FALSE)*[2]台帳シート!M233,0)),IF(H280="1：リース",IF(ROUNDDOWN(VLOOKUP(J280,[2]償却率!$B$4:$C$77,2,FALSE)*[2]台帳シート!M233,0)&gt;=[2]台帳シート!BO233,[2]台帳シート!BO233-0,ROUNDDOWN(VLOOKUP([2]台帳シート!J233,[2]償却率!$B$4:$C$77,2,FALSE)*[2]台帳シート!M233,0)),IF(ROUNDDOWN(VLOOKUP(J280,[2]償却率!$B$4:$C$77,2,FALSE)*[2]台帳シート!M233,0)&gt;=[2]台帳シート!BO233,[2]台帳シート!BO233-1,ROUNDDOWN(VLOOKUP([2]台帳シート!J233,[2]償却率!$B$4:$C$77,2,FALSE)*[2]台帳シート!M233,0)))),0)))</f>
        <v>0</v>
      </c>
      <c r="BS280" s="65">
        <f t="shared" si="62"/>
        <v>0</v>
      </c>
      <c r="BT280" s="75">
        <f t="shared" si="73"/>
        <v>6424380</v>
      </c>
      <c r="BU280" s="128"/>
    </row>
    <row r="281" spans="2:73" s="3" customFormat="1" ht="35.1" customHeight="1" x14ac:dyDescent="0.15">
      <c r="B281" s="108" t="s">
        <v>740</v>
      </c>
      <c r="C281" s="51"/>
      <c r="D281" s="51" t="s">
        <v>741</v>
      </c>
      <c r="E281" s="48" t="s">
        <v>77</v>
      </c>
      <c r="F281" s="49" t="s">
        <v>723</v>
      </c>
      <c r="G281" s="50" t="s">
        <v>742</v>
      </c>
      <c r="H281" s="51" t="s">
        <v>80</v>
      </c>
      <c r="I281" s="50"/>
      <c r="J281" s="49"/>
      <c r="K281" s="52">
        <v>43553</v>
      </c>
      <c r="L281" s="51"/>
      <c r="M281" s="71">
        <v>1711524</v>
      </c>
      <c r="N281" s="77"/>
      <c r="O281" s="103">
        <v>43553</v>
      </c>
      <c r="P281" s="51"/>
      <c r="Q281" s="51"/>
      <c r="R281" s="51">
        <f>IF(BP281&gt;0,BP281,"-")</f>
        <v>1711524</v>
      </c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 t="s">
        <v>81</v>
      </c>
      <c r="AI281" s="51"/>
      <c r="AJ281" s="51"/>
      <c r="AK281" s="51"/>
      <c r="AL281" s="51"/>
      <c r="AM281" s="51"/>
      <c r="AN281" s="51"/>
      <c r="AO281" s="51"/>
      <c r="AP281" s="51"/>
      <c r="AQ281" s="57">
        <v>1</v>
      </c>
      <c r="AR281" s="51" t="s">
        <v>251</v>
      </c>
      <c r="AS281" s="51"/>
      <c r="AT281" s="51"/>
      <c r="AU281" s="51"/>
      <c r="AV281" s="51" t="s">
        <v>248</v>
      </c>
      <c r="AW281" s="51"/>
      <c r="AX281" s="58" t="s">
        <v>86</v>
      </c>
      <c r="AY281" s="125"/>
      <c r="AZ281" s="126"/>
      <c r="BA281" s="51"/>
      <c r="BB281" s="51"/>
      <c r="BC281" s="51"/>
      <c r="BD281" s="51"/>
      <c r="BE281" s="51"/>
      <c r="BF281" s="51"/>
      <c r="BG281" s="51"/>
      <c r="BH281" s="51"/>
      <c r="BI281" s="51"/>
      <c r="BJ281" s="51"/>
      <c r="BK281" s="127"/>
      <c r="BL281" s="108">
        <f>+IF($BM$2&lt;K281,0,DATEDIF(K281,$BM$2,"Y"))</f>
        <v>0</v>
      </c>
      <c r="BM281" s="65">
        <f>+IF(ISERROR(ROUNDDOWN(VLOOKUP(J281,[2]償却率!$B$4:$C$82,2,FALSE)*[2]台帳シート!M227,0)*[2]台帳シート!BL227),0,ROUNDDOWN(VLOOKUP([2]台帳シート!J227,[2]償却率!$B$4:$C$82,2,FALSE)*[2]台帳シート!M227,0)*[2]台帳シート!BL227)</f>
        <v>0</v>
      </c>
      <c r="BN281" s="65">
        <f>IF(BM281=0,0,IF(F281="無形・ソフトウェア",IF(M281-BM281&gt;0,BM281,M281-0),IF(H281="1：リース",IF(M281-BM281&gt;0,BM281,M281-0),IF(M281-BM281&gt;1,BM281,M281-1))))</f>
        <v>0</v>
      </c>
      <c r="BO281" s="74">
        <f>+IF(BP281&lt;=0,M281-BN281,0)</f>
        <v>0</v>
      </c>
      <c r="BP281" s="74">
        <f>+IF($BM$2&lt;K281,M281,IF(O281&lt;&gt;"",-(M281-BN281),0))</f>
        <v>1711524</v>
      </c>
      <c r="BQ281" s="65">
        <f>IF(BP281&lt;0,-BN281+BP281,0)</f>
        <v>0</v>
      </c>
      <c r="BR281" s="65">
        <f>IF(ISERROR(IF(BP281=0,IF(F281="無形・ソフトウェア",IF(ROUNDDOWN(VLOOKUP(J281,[2]償却率!$B$4:$C$77,2,FALSE)*[2]台帳シート!M227,0)&gt;=[2]台帳シート!BO227,[2]台帳シート!BO227-0,ROUNDDOWN(VLOOKUP([2]台帳シート!J227,[2]償却率!$B$4:$C$77,2,FALSE)*[2]台帳シート!M227,0)),IF(H281="1：リース",IF(ROUNDDOWN(VLOOKUP(J281,[2]償却率!$B$4:$C$77,2,FALSE)*[2]台帳シート!M227,0)&gt;=[2]台帳シート!BO227,[2]台帳シート!BO227-0,ROUNDDOWN(VLOOKUP([2]台帳シート!J227,[2]償却率!$B$4:$C$77,2,FALSE)*[2]台帳シート!M227,0)),IF(ROUNDDOWN(VLOOKUP(J281,[2]償却率!$B$4:$C$77,2,FALSE)*[2]台帳シート!M227,0)&gt;=[2]台帳シート!BO227,[2]台帳シート!BO227-1,ROUNDDOWN(VLOOKUP([2]台帳シート!J227,[2]償却率!$B$4:$C$77,2,FALSE)*[2]台帳シート!M227,0)))),0)),0,(IF(BP281=0,IF(F281="無形・ソフトウェア",IF(ROUNDDOWN(VLOOKUP(J281,[2]償却率!$B$4:$C$77,2,FALSE)*[2]台帳シート!M227,0)&gt;=[2]台帳シート!BO227,[2]台帳シート!BO227-0,ROUNDDOWN(VLOOKUP([2]台帳シート!J227,[2]償却率!$B$4:$C$77,2,FALSE)*[2]台帳シート!M227,0)),IF(H281="1：リース",IF(ROUNDDOWN(VLOOKUP(J281,[2]償却率!$B$4:$C$77,2,FALSE)*[2]台帳シート!M227,0)&gt;=[2]台帳シート!BO227,[2]台帳シート!BO227-0,ROUNDDOWN(VLOOKUP([2]台帳シート!J227,[2]償却率!$B$4:$C$77,2,FALSE)*[2]台帳シート!M227,0)),IF(ROUNDDOWN(VLOOKUP(J281,[2]償却率!$B$4:$C$77,2,FALSE)*[2]台帳シート!M227,0)&gt;=[2]台帳シート!BO227,[2]台帳シート!BO227-1,ROUNDDOWN(VLOOKUP([2]台帳シート!J227,[2]償却率!$B$4:$C$77,2,FALSE)*[2]台帳シート!M227,0)))),0)))</f>
        <v>0</v>
      </c>
      <c r="BS281" s="65">
        <f>BN281+BQ281+BR281</f>
        <v>0</v>
      </c>
      <c r="BT281" s="75">
        <f>+BO281+BP281-BR281</f>
        <v>1711524</v>
      </c>
      <c r="BU281" s="128"/>
    </row>
    <row r="282" spans="2:73" s="3" customFormat="1" ht="35.1" customHeight="1" x14ac:dyDescent="0.15">
      <c r="B282" s="108" t="s">
        <v>743</v>
      </c>
      <c r="C282" s="51"/>
      <c r="D282" s="51" t="s">
        <v>722</v>
      </c>
      <c r="E282" s="48" t="s">
        <v>77</v>
      </c>
      <c r="F282" s="49" t="s">
        <v>723</v>
      </c>
      <c r="G282" s="50" t="s">
        <v>744</v>
      </c>
      <c r="H282" s="51" t="s">
        <v>80</v>
      </c>
      <c r="I282" s="50"/>
      <c r="J282" s="49"/>
      <c r="K282" s="52">
        <v>43553</v>
      </c>
      <c r="L282" s="51"/>
      <c r="M282" s="71">
        <v>1782000</v>
      </c>
      <c r="N282" s="77"/>
      <c r="O282" s="103">
        <v>43553</v>
      </c>
      <c r="P282" s="51"/>
      <c r="Q282" s="51"/>
      <c r="R282" s="51">
        <f>IF(BP282&gt;0,BP282,"-")</f>
        <v>1782000</v>
      </c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H282" s="51" t="s">
        <v>81</v>
      </c>
      <c r="AI282" s="51"/>
      <c r="AJ282" s="51"/>
      <c r="AK282" s="51"/>
      <c r="AL282" s="51"/>
      <c r="AM282" s="51"/>
      <c r="AN282" s="51"/>
      <c r="AO282" s="51"/>
      <c r="AP282" s="51"/>
      <c r="AQ282" s="57">
        <v>1</v>
      </c>
      <c r="AR282" s="51" t="s">
        <v>251</v>
      </c>
      <c r="AS282" s="51"/>
      <c r="AT282" s="51"/>
      <c r="AU282" s="51"/>
      <c r="AV282" s="51" t="s">
        <v>248</v>
      </c>
      <c r="AW282" s="51"/>
      <c r="AX282" s="58" t="s">
        <v>86</v>
      </c>
      <c r="AY282" s="125"/>
      <c r="AZ282" s="126"/>
      <c r="BA282" s="51"/>
      <c r="BB282" s="51"/>
      <c r="BC282" s="51"/>
      <c r="BD282" s="51"/>
      <c r="BE282" s="51"/>
      <c r="BF282" s="51"/>
      <c r="BG282" s="51"/>
      <c r="BH282" s="51"/>
      <c r="BI282" s="51"/>
      <c r="BJ282" s="51"/>
      <c r="BK282" s="127"/>
      <c r="BL282" s="108">
        <f>+IF($BM$2&lt;K282,0,DATEDIF(K282,$BM$2,"Y"))</f>
        <v>0</v>
      </c>
      <c r="BM282" s="65">
        <f>+IF(ISERROR(ROUNDDOWN(VLOOKUP(J282,[2]償却率!$B$4:$C$82,2,FALSE)*[2]台帳シート!M231,0)*[2]台帳シート!BL231),0,ROUNDDOWN(VLOOKUP([2]台帳シート!J231,[2]償却率!$B$4:$C$82,2,FALSE)*[2]台帳シート!M231,0)*[2]台帳シート!BL231)</f>
        <v>0</v>
      </c>
      <c r="BN282" s="65">
        <f>IF(BM282=0,0,IF(F282="無形・ソフトウェア",IF(M282-BM282&gt;0,BM282,M282-0),IF(H282="1：リース",IF(M282-BM282&gt;0,BM282,M282-0),IF(M282-BM282&gt;1,BM282,M282-1))))</f>
        <v>0</v>
      </c>
      <c r="BO282" s="74">
        <f>+IF(BP282&lt;=0,M282-BN282,0)</f>
        <v>0</v>
      </c>
      <c r="BP282" s="74">
        <f>+IF($BM$2&lt;K282,M282,IF(O282&lt;&gt;"",-(M282-BN282),0))</f>
        <v>1782000</v>
      </c>
      <c r="BQ282" s="65">
        <f>IF(BP282&lt;0,-BN282+BP282,0)</f>
        <v>0</v>
      </c>
      <c r="BR282" s="65">
        <f>IF(ISERROR(IF(BP282=0,IF(F282="無形・ソフトウェア",IF(ROUNDDOWN(VLOOKUP(J282,[2]償却率!$B$4:$C$77,2,FALSE)*[2]台帳シート!M231,0)&gt;=[2]台帳シート!BO231,[2]台帳シート!BO231-0,ROUNDDOWN(VLOOKUP([2]台帳シート!J231,[2]償却率!$B$4:$C$77,2,FALSE)*[2]台帳シート!M231,0)),IF(H282="1：リース",IF(ROUNDDOWN(VLOOKUP(J282,[2]償却率!$B$4:$C$77,2,FALSE)*[2]台帳シート!M231,0)&gt;=[2]台帳シート!BO231,[2]台帳シート!BO231-0,ROUNDDOWN(VLOOKUP([2]台帳シート!J231,[2]償却率!$B$4:$C$77,2,FALSE)*[2]台帳シート!M231,0)),IF(ROUNDDOWN(VLOOKUP(J282,[2]償却率!$B$4:$C$77,2,FALSE)*[2]台帳シート!M231,0)&gt;=[2]台帳シート!BO231,[2]台帳シート!BO231-1,ROUNDDOWN(VLOOKUP([2]台帳シート!J231,[2]償却率!$B$4:$C$77,2,FALSE)*[2]台帳シート!M231,0)))),0)),0,(IF(BP282=0,IF(F282="無形・ソフトウェア",IF(ROUNDDOWN(VLOOKUP(J282,[2]償却率!$B$4:$C$77,2,FALSE)*[2]台帳シート!M231,0)&gt;=[2]台帳シート!BO231,[2]台帳シート!BO231-0,ROUNDDOWN(VLOOKUP([2]台帳シート!J231,[2]償却率!$B$4:$C$77,2,FALSE)*[2]台帳シート!M231,0)),IF(H282="1：リース",IF(ROUNDDOWN(VLOOKUP(J282,[2]償却率!$B$4:$C$77,2,FALSE)*[2]台帳シート!M231,0)&gt;=[2]台帳シート!BO231,[2]台帳シート!BO231-0,ROUNDDOWN(VLOOKUP([2]台帳シート!J231,[2]償却率!$B$4:$C$77,2,FALSE)*[2]台帳シート!M231,0)),IF(ROUNDDOWN(VLOOKUP(J282,[2]償却率!$B$4:$C$77,2,FALSE)*[2]台帳シート!M231,0)&gt;=[2]台帳シート!BO231,[2]台帳シート!BO231-1,ROUNDDOWN(VLOOKUP([2]台帳シート!J231,[2]償却率!$B$4:$C$77,2,FALSE)*[2]台帳シート!M231,0)))),0)))</f>
        <v>0</v>
      </c>
      <c r="BS282" s="65">
        <f>BN282+BQ282+BR282</f>
        <v>0</v>
      </c>
      <c r="BT282" s="75">
        <f>+BO282+BP282-BR282</f>
        <v>1782000</v>
      </c>
      <c r="BU282" s="128"/>
    </row>
    <row r="283" spans="2:73" s="3" customFormat="1" ht="35.1" customHeight="1" x14ac:dyDescent="0.15">
      <c r="B283" s="108" t="s">
        <v>745</v>
      </c>
      <c r="C283" s="51"/>
      <c r="D283" s="51" t="s">
        <v>722</v>
      </c>
      <c r="E283" s="48" t="s">
        <v>77</v>
      </c>
      <c r="F283" s="49" t="s">
        <v>723</v>
      </c>
      <c r="G283" s="50" t="s">
        <v>746</v>
      </c>
      <c r="H283" s="51" t="s">
        <v>80</v>
      </c>
      <c r="I283" s="50"/>
      <c r="J283" s="49"/>
      <c r="K283" s="52">
        <v>43555</v>
      </c>
      <c r="L283" s="51"/>
      <c r="M283" s="71">
        <v>7281586</v>
      </c>
      <c r="N283" s="77"/>
      <c r="O283" s="103">
        <v>43555</v>
      </c>
      <c r="P283" s="51"/>
      <c r="Q283" s="51"/>
      <c r="R283" s="51">
        <f>IF(BP283&gt;0,BP283,"-")</f>
        <v>7281586</v>
      </c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  <c r="AH283" s="51" t="s">
        <v>81</v>
      </c>
      <c r="AI283" s="51"/>
      <c r="AJ283" s="51"/>
      <c r="AK283" s="51"/>
      <c r="AL283" s="51"/>
      <c r="AM283" s="51"/>
      <c r="AN283" s="51"/>
      <c r="AO283" s="51"/>
      <c r="AP283" s="51"/>
      <c r="AQ283" s="57">
        <v>1</v>
      </c>
      <c r="AR283" s="51" t="s">
        <v>251</v>
      </c>
      <c r="AS283" s="51"/>
      <c r="AT283" s="51"/>
      <c r="AU283" s="51"/>
      <c r="AV283" s="51" t="s">
        <v>248</v>
      </c>
      <c r="AW283" s="51"/>
      <c r="AX283" s="58" t="s">
        <v>86</v>
      </c>
      <c r="AY283" s="125"/>
      <c r="AZ283" s="126"/>
      <c r="BA283" s="51"/>
      <c r="BB283" s="51"/>
      <c r="BC283" s="51"/>
      <c r="BD283" s="51"/>
      <c r="BE283" s="51"/>
      <c r="BF283" s="51"/>
      <c r="BG283" s="51"/>
      <c r="BH283" s="51"/>
      <c r="BI283" s="51"/>
      <c r="BJ283" s="51"/>
      <c r="BK283" s="127"/>
      <c r="BL283" s="108">
        <f>+IF($BM$2&lt;K283,0,DATEDIF(K283,$BM$2,"Y"))</f>
        <v>0</v>
      </c>
      <c r="BM283" s="65">
        <f>+IF(ISERROR(ROUNDDOWN(VLOOKUP(J283,[2]償却率!$B$4:$C$82,2,FALSE)*[2]台帳シート!M228,0)*[2]台帳シート!BL228),0,ROUNDDOWN(VLOOKUP([2]台帳シート!J228,[2]償却率!$B$4:$C$82,2,FALSE)*[2]台帳シート!M228,0)*[2]台帳シート!BL228)</f>
        <v>0</v>
      </c>
      <c r="BN283" s="65">
        <f>IF(BM283=0,0,IF(F283="無形・ソフトウェア",IF(M283-BM283&gt;0,BM283,M283-0),IF(H283="1：リース",IF(M283-BM283&gt;0,BM283,M283-0),IF(M283-BM283&gt;1,BM283,M283-1))))</f>
        <v>0</v>
      </c>
      <c r="BO283" s="74">
        <f>+IF(BP283&lt;=0,M283-BN283,0)</f>
        <v>0</v>
      </c>
      <c r="BP283" s="74">
        <f>+IF($BM$2&lt;K283,M283,IF(O283&lt;&gt;"",-(M283-BN283),0))</f>
        <v>7281586</v>
      </c>
      <c r="BQ283" s="65">
        <f>IF(BP283&lt;0,-BN283+BP283,0)</f>
        <v>0</v>
      </c>
      <c r="BR283" s="65">
        <f>IF(ISERROR(IF(BP283=0,IF(F283="無形・ソフトウェア",IF(ROUNDDOWN(VLOOKUP(J283,[2]償却率!$B$4:$C$77,2,FALSE)*[2]台帳シート!M228,0)&gt;=[2]台帳シート!BO228,[2]台帳シート!BO228-0,ROUNDDOWN(VLOOKUP([2]台帳シート!J228,[2]償却率!$B$4:$C$77,2,FALSE)*[2]台帳シート!M228,0)),IF(H283="1：リース",IF(ROUNDDOWN(VLOOKUP(J283,[2]償却率!$B$4:$C$77,2,FALSE)*[2]台帳シート!M228,0)&gt;=[2]台帳シート!BO228,[2]台帳シート!BO228-0,ROUNDDOWN(VLOOKUP([2]台帳シート!J228,[2]償却率!$B$4:$C$77,2,FALSE)*[2]台帳シート!M228,0)),IF(ROUNDDOWN(VLOOKUP(J283,[2]償却率!$B$4:$C$77,2,FALSE)*[2]台帳シート!M228,0)&gt;=[2]台帳シート!BO228,[2]台帳シート!BO228-1,ROUNDDOWN(VLOOKUP([2]台帳シート!J228,[2]償却率!$B$4:$C$77,2,FALSE)*[2]台帳シート!M228,0)))),0)),0,(IF(BP283=0,IF(F283="無形・ソフトウェア",IF(ROUNDDOWN(VLOOKUP(J283,[2]償却率!$B$4:$C$77,2,FALSE)*[2]台帳シート!M228,0)&gt;=[2]台帳シート!BO228,[2]台帳シート!BO228-0,ROUNDDOWN(VLOOKUP([2]台帳シート!J228,[2]償却率!$B$4:$C$77,2,FALSE)*[2]台帳シート!M228,0)),IF(H283="1：リース",IF(ROUNDDOWN(VLOOKUP(J283,[2]償却率!$B$4:$C$77,2,FALSE)*[2]台帳シート!M228,0)&gt;=[2]台帳シート!BO228,[2]台帳シート!BO228-0,ROUNDDOWN(VLOOKUP([2]台帳シート!J228,[2]償却率!$B$4:$C$77,2,FALSE)*[2]台帳シート!M228,0)),IF(ROUNDDOWN(VLOOKUP(J283,[2]償却率!$B$4:$C$77,2,FALSE)*[2]台帳シート!M228,0)&gt;=[2]台帳シート!BO228,[2]台帳シート!BO228-1,ROUNDDOWN(VLOOKUP([2]台帳シート!J228,[2]償却率!$B$4:$C$77,2,FALSE)*[2]台帳シート!M228,0)))),0)))</f>
        <v>0</v>
      </c>
      <c r="BS283" s="65">
        <f>BN283+BQ283+BR283</f>
        <v>0</v>
      </c>
      <c r="BT283" s="75">
        <f>+BO283+BP283-BR283</f>
        <v>7281586</v>
      </c>
      <c r="BU283" s="128"/>
    </row>
    <row r="284" spans="2:73" s="3" customFormat="1" ht="35.1" customHeight="1" x14ac:dyDescent="0.15">
      <c r="B284" s="108" t="s">
        <v>747</v>
      </c>
      <c r="C284" s="51"/>
      <c r="D284" s="51" t="s">
        <v>601</v>
      </c>
      <c r="E284" s="48" t="s">
        <v>736</v>
      </c>
      <c r="F284" s="49" t="s">
        <v>723</v>
      </c>
      <c r="G284" s="50" t="s">
        <v>748</v>
      </c>
      <c r="H284" s="51" t="s">
        <v>80</v>
      </c>
      <c r="I284" s="50"/>
      <c r="J284" s="49"/>
      <c r="K284" s="52">
        <v>43555</v>
      </c>
      <c r="L284" s="51"/>
      <c r="M284" s="71">
        <v>3400000</v>
      </c>
      <c r="N284" s="77"/>
      <c r="O284" s="103">
        <v>43555</v>
      </c>
      <c r="P284" s="51"/>
      <c r="Q284" s="51"/>
      <c r="R284" s="51">
        <f t="shared" si="48"/>
        <v>3400000</v>
      </c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  <c r="AG284" s="51"/>
      <c r="AH284" s="51" t="s">
        <v>81</v>
      </c>
      <c r="AI284" s="51"/>
      <c r="AJ284" s="51"/>
      <c r="AK284" s="51"/>
      <c r="AL284" s="51"/>
      <c r="AM284" s="51"/>
      <c r="AN284" s="51"/>
      <c r="AO284" s="51"/>
      <c r="AP284" s="51"/>
      <c r="AQ284" s="57">
        <v>1</v>
      </c>
      <c r="AR284" s="51" t="s">
        <v>251</v>
      </c>
      <c r="AS284" s="51"/>
      <c r="AT284" s="51"/>
      <c r="AU284" s="51"/>
      <c r="AV284" s="51" t="s">
        <v>257</v>
      </c>
      <c r="AW284" s="51"/>
      <c r="AX284" s="58" t="s">
        <v>86</v>
      </c>
      <c r="AY284" s="125"/>
      <c r="AZ284" s="126"/>
      <c r="BA284" s="51"/>
      <c r="BB284" s="51"/>
      <c r="BC284" s="51"/>
      <c r="BD284" s="51"/>
      <c r="BE284" s="51"/>
      <c r="BF284" s="51"/>
      <c r="BG284" s="51"/>
      <c r="BH284" s="51"/>
      <c r="BI284" s="51"/>
      <c r="BJ284" s="51"/>
      <c r="BK284" s="127"/>
      <c r="BL284" s="108">
        <f t="shared" si="68"/>
        <v>0</v>
      </c>
      <c r="BM284" s="65">
        <f>+IF(ISERROR(ROUNDDOWN(VLOOKUP(J284,[2]償却率!$B$4:$C$82,2,FALSE)*[2]台帳シート!M234,0)*[2]台帳シート!BL234),0,ROUNDDOWN(VLOOKUP([2]台帳シート!J234,[2]償却率!$B$4:$C$82,2,FALSE)*[2]台帳シート!M234,0)*[2]台帳シート!BL234)</f>
        <v>0</v>
      </c>
      <c r="BN284" s="65">
        <f t="shared" si="69"/>
        <v>0</v>
      </c>
      <c r="BO284" s="74">
        <f t="shared" si="70"/>
        <v>0</v>
      </c>
      <c r="BP284" s="74">
        <f t="shared" si="71"/>
        <v>3400000</v>
      </c>
      <c r="BQ284" s="65">
        <f t="shared" si="72"/>
        <v>0</v>
      </c>
      <c r="BR284" s="65">
        <f>IF(ISERROR(IF(BP284=0,IF(F284="無形・ソフトウェア",IF(ROUNDDOWN(VLOOKUP(J284,[2]償却率!$B$4:$C$77,2,FALSE)*[2]台帳シート!M234,0)&gt;=[2]台帳シート!BO234,[2]台帳シート!BO234-0,ROUNDDOWN(VLOOKUP([2]台帳シート!J234,[2]償却率!$B$4:$C$77,2,FALSE)*[2]台帳シート!M234,0)),IF(H284="1：リース",IF(ROUNDDOWN(VLOOKUP(J284,[2]償却率!$B$4:$C$77,2,FALSE)*[2]台帳シート!M234,0)&gt;=[2]台帳シート!BO234,[2]台帳シート!BO234-0,ROUNDDOWN(VLOOKUP([2]台帳シート!J234,[2]償却率!$B$4:$C$77,2,FALSE)*[2]台帳シート!M234,0)),IF(ROUNDDOWN(VLOOKUP(J284,[2]償却率!$B$4:$C$77,2,FALSE)*[2]台帳シート!M234,0)&gt;=[2]台帳シート!BO234,[2]台帳シート!BO234-1,ROUNDDOWN(VLOOKUP([2]台帳シート!J234,[2]償却率!$B$4:$C$77,2,FALSE)*[2]台帳シート!M234,0)))),0)),0,(IF(BP284=0,IF(F284="無形・ソフトウェア",IF(ROUNDDOWN(VLOOKUP(J284,[2]償却率!$B$4:$C$77,2,FALSE)*[2]台帳シート!M234,0)&gt;=[2]台帳シート!BO234,[2]台帳シート!BO234-0,ROUNDDOWN(VLOOKUP([2]台帳シート!J234,[2]償却率!$B$4:$C$77,2,FALSE)*[2]台帳シート!M234,0)),IF(H284="1：リース",IF(ROUNDDOWN(VLOOKUP(J284,[2]償却率!$B$4:$C$77,2,FALSE)*[2]台帳シート!M234,0)&gt;=[2]台帳シート!BO234,[2]台帳シート!BO234-0,ROUNDDOWN(VLOOKUP([2]台帳シート!J234,[2]償却率!$B$4:$C$77,2,FALSE)*[2]台帳シート!M234,0)),IF(ROUNDDOWN(VLOOKUP(J284,[2]償却率!$B$4:$C$77,2,FALSE)*[2]台帳シート!M234,0)&gt;=[2]台帳シート!BO234,[2]台帳シート!BO234-1,ROUNDDOWN(VLOOKUP([2]台帳シート!J234,[2]償却率!$B$4:$C$77,2,FALSE)*[2]台帳シート!M234,0)))),0)))</f>
        <v>0</v>
      </c>
      <c r="BS284" s="65">
        <f t="shared" si="62"/>
        <v>0</v>
      </c>
      <c r="BT284" s="75">
        <f t="shared" si="73"/>
        <v>3400000</v>
      </c>
      <c r="BU284" s="128"/>
    </row>
    <row r="285" spans="2:73" s="3" customFormat="1" ht="35.1" customHeight="1" x14ac:dyDescent="0.15">
      <c r="B285" s="108" t="s">
        <v>749</v>
      </c>
      <c r="C285" s="51"/>
      <c r="D285" s="51" t="s">
        <v>601</v>
      </c>
      <c r="E285" s="48" t="s">
        <v>736</v>
      </c>
      <c r="F285" s="49" t="s">
        <v>723</v>
      </c>
      <c r="G285" s="50" t="s">
        <v>750</v>
      </c>
      <c r="H285" s="51" t="s">
        <v>80</v>
      </c>
      <c r="I285" s="50"/>
      <c r="J285" s="49"/>
      <c r="K285" s="52">
        <v>43555</v>
      </c>
      <c r="L285" s="51"/>
      <c r="M285" s="71">
        <v>4000000</v>
      </c>
      <c r="N285" s="77"/>
      <c r="O285" s="103">
        <v>43555</v>
      </c>
      <c r="P285" s="51"/>
      <c r="Q285" s="51"/>
      <c r="R285" s="51">
        <f t="shared" si="48"/>
        <v>4000000</v>
      </c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  <c r="AH285" s="51" t="s">
        <v>81</v>
      </c>
      <c r="AI285" s="51"/>
      <c r="AJ285" s="51"/>
      <c r="AK285" s="51"/>
      <c r="AL285" s="51"/>
      <c r="AM285" s="51"/>
      <c r="AN285" s="51"/>
      <c r="AO285" s="51"/>
      <c r="AP285" s="51"/>
      <c r="AQ285" s="57">
        <v>1</v>
      </c>
      <c r="AR285" s="51" t="s">
        <v>251</v>
      </c>
      <c r="AS285" s="51"/>
      <c r="AT285" s="51"/>
      <c r="AU285" s="51"/>
      <c r="AV285" s="51" t="s">
        <v>257</v>
      </c>
      <c r="AW285" s="51"/>
      <c r="AX285" s="58" t="s">
        <v>86</v>
      </c>
      <c r="AY285" s="125"/>
      <c r="AZ285" s="126"/>
      <c r="BA285" s="51"/>
      <c r="BB285" s="51"/>
      <c r="BC285" s="51"/>
      <c r="BD285" s="51"/>
      <c r="BE285" s="51"/>
      <c r="BF285" s="51"/>
      <c r="BG285" s="51"/>
      <c r="BH285" s="51"/>
      <c r="BI285" s="51"/>
      <c r="BJ285" s="51"/>
      <c r="BK285" s="127"/>
      <c r="BL285" s="108">
        <f t="shared" si="68"/>
        <v>0</v>
      </c>
      <c r="BM285" s="65">
        <f>+IF(ISERROR(ROUNDDOWN(VLOOKUP(J285,[2]償却率!$B$4:$C$82,2,FALSE)*[2]台帳シート!M235,0)*[2]台帳シート!BL235),0,ROUNDDOWN(VLOOKUP([2]台帳シート!J235,[2]償却率!$B$4:$C$82,2,FALSE)*[2]台帳シート!M235,0)*[2]台帳シート!BL235)</f>
        <v>0</v>
      </c>
      <c r="BN285" s="65">
        <f t="shared" si="69"/>
        <v>0</v>
      </c>
      <c r="BO285" s="74">
        <f t="shared" si="70"/>
        <v>0</v>
      </c>
      <c r="BP285" s="74">
        <f t="shared" si="71"/>
        <v>4000000</v>
      </c>
      <c r="BQ285" s="65">
        <f t="shared" si="72"/>
        <v>0</v>
      </c>
      <c r="BR285" s="65">
        <f>IF(ISERROR(IF(BP285=0,IF(F285="無形・ソフトウェア",IF(ROUNDDOWN(VLOOKUP(J285,[2]償却率!$B$4:$C$77,2,FALSE)*[2]台帳シート!M235,0)&gt;=[2]台帳シート!BO235,[2]台帳シート!BO235-0,ROUNDDOWN(VLOOKUP([2]台帳シート!J235,[2]償却率!$B$4:$C$77,2,FALSE)*[2]台帳シート!M235,0)),IF(H285="1：リース",IF(ROUNDDOWN(VLOOKUP(J285,[2]償却率!$B$4:$C$77,2,FALSE)*[2]台帳シート!M235,0)&gt;=[2]台帳シート!BO235,[2]台帳シート!BO235-0,ROUNDDOWN(VLOOKUP([2]台帳シート!J235,[2]償却率!$B$4:$C$77,2,FALSE)*[2]台帳シート!M235,0)),IF(ROUNDDOWN(VLOOKUP(J285,[2]償却率!$B$4:$C$77,2,FALSE)*[2]台帳シート!M235,0)&gt;=[2]台帳シート!BO235,[2]台帳シート!BO235-1,ROUNDDOWN(VLOOKUP([2]台帳シート!J235,[2]償却率!$B$4:$C$77,2,FALSE)*[2]台帳シート!M235,0)))),0)),0,(IF(BP285=0,IF(F285="無形・ソフトウェア",IF(ROUNDDOWN(VLOOKUP(J285,[2]償却率!$B$4:$C$77,2,FALSE)*[2]台帳シート!M235,0)&gt;=[2]台帳シート!BO235,[2]台帳シート!BO235-0,ROUNDDOWN(VLOOKUP([2]台帳シート!J235,[2]償却率!$B$4:$C$77,2,FALSE)*[2]台帳シート!M235,0)),IF(H285="1：リース",IF(ROUNDDOWN(VLOOKUP(J285,[2]償却率!$B$4:$C$77,2,FALSE)*[2]台帳シート!M235,0)&gt;=[2]台帳シート!BO235,[2]台帳シート!BO235-0,ROUNDDOWN(VLOOKUP([2]台帳シート!J235,[2]償却率!$B$4:$C$77,2,FALSE)*[2]台帳シート!M235,0)),IF(ROUNDDOWN(VLOOKUP(J285,[2]償却率!$B$4:$C$77,2,FALSE)*[2]台帳シート!M235,0)&gt;=[2]台帳シート!BO235,[2]台帳シート!BO235-1,ROUNDDOWN(VLOOKUP([2]台帳シート!J235,[2]償却率!$B$4:$C$77,2,FALSE)*[2]台帳シート!M235,0)))),0)))</f>
        <v>0</v>
      </c>
      <c r="BS285" s="65">
        <f t="shared" si="62"/>
        <v>0</v>
      </c>
      <c r="BT285" s="75">
        <f t="shared" si="73"/>
        <v>4000000</v>
      </c>
      <c r="BU285" s="128"/>
    </row>
    <row r="286" spans="2:73" s="3" customFormat="1" ht="35.1" customHeight="1" x14ac:dyDescent="0.15">
      <c r="B286" s="108" t="s">
        <v>751</v>
      </c>
      <c r="C286" s="51"/>
      <c r="D286" s="51" t="s">
        <v>601</v>
      </c>
      <c r="E286" s="48" t="s">
        <v>736</v>
      </c>
      <c r="F286" s="49" t="s">
        <v>723</v>
      </c>
      <c r="G286" s="50" t="s">
        <v>752</v>
      </c>
      <c r="H286" s="51" t="s">
        <v>80</v>
      </c>
      <c r="I286" s="50"/>
      <c r="J286" s="49"/>
      <c r="K286" s="52">
        <v>43555</v>
      </c>
      <c r="L286" s="51"/>
      <c r="M286" s="71">
        <v>20000000</v>
      </c>
      <c r="N286" s="77"/>
      <c r="O286" s="103">
        <v>43555</v>
      </c>
      <c r="P286" s="51"/>
      <c r="Q286" s="51"/>
      <c r="R286" s="51">
        <f t="shared" si="48"/>
        <v>20000000</v>
      </c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  <c r="AH286" s="51" t="s">
        <v>81</v>
      </c>
      <c r="AI286" s="51"/>
      <c r="AJ286" s="51"/>
      <c r="AK286" s="51"/>
      <c r="AL286" s="51"/>
      <c r="AM286" s="51"/>
      <c r="AN286" s="51"/>
      <c r="AO286" s="51"/>
      <c r="AP286" s="51"/>
      <c r="AQ286" s="57">
        <v>1</v>
      </c>
      <c r="AR286" s="51" t="s">
        <v>251</v>
      </c>
      <c r="AS286" s="51"/>
      <c r="AT286" s="51"/>
      <c r="AU286" s="51"/>
      <c r="AV286" s="51" t="s">
        <v>257</v>
      </c>
      <c r="AW286" s="51"/>
      <c r="AX286" s="58" t="s">
        <v>86</v>
      </c>
      <c r="AY286" s="125"/>
      <c r="AZ286" s="126"/>
      <c r="BA286" s="51"/>
      <c r="BB286" s="51"/>
      <c r="BC286" s="51"/>
      <c r="BD286" s="51"/>
      <c r="BE286" s="51"/>
      <c r="BF286" s="51"/>
      <c r="BG286" s="51"/>
      <c r="BH286" s="51"/>
      <c r="BI286" s="51"/>
      <c r="BJ286" s="51"/>
      <c r="BK286" s="127"/>
      <c r="BL286" s="108">
        <f t="shared" si="68"/>
        <v>0</v>
      </c>
      <c r="BM286" s="65">
        <f>+IF(ISERROR(ROUNDDOWN(VLOOKUP(J286,[2]償却率!$B$4:$C$82,2,FALSE)*[2]台帳シート!M236,0)*[2]台帳シート!BL236),0,ROUNDDOWN(VLOOKUP([2]台帳シート!J236,[2]償却率!$B$4:$C$82,2,FALSE)*[2]台帳シート!M236,0)*[2]台帳シート!BL236)</f>
        <v>0</v>
      </c>
      <c r="BN286" s="65">
        <f t="shared" si="69"/>
        <v>0</v>
      </c>
      <c r="BO286" s="74">
        <f t="shared" si="70"/>
        <v>0</v>
      </c>
      <c r="BP286" s="74">
        <f t="shared" si="71"/>
        <v>20000000</v>
      </c>
      <c r="BQ286" s="65">
        <f t="shared" si="72"/>
        <v>0</v>
      </c>
      <c r="BR286" s="65">
        <f>IF(ISERROR(IF(BP286=0,IF(F286="無形・ソフトウェア",IF(ROUNDDOWN(VLOOKUP(J286,[2]償却率!$B$4:$C$77,2,FALSE)*[2]台帳シート!M236,0)&gt;=[2]台帳シート!BO236,[2]台帳シート!BO236-0,ROUNDDOWN(VLOOKUP([2]台帳シート!J236,[2]償却率!$B$4:$C$77,2,FALSE)*[2]台帳シート!M236,0)),IF(H286="1：リース",IF(ROUNDDOWN(VLOOKUP(J286,[2]償却率!$B$4:$C$77,2,FALSE)*[2]台帳シート!M236,0)&gt;=[2]台帳シート!BO236,[2]台帳シート!BO236-0,ROUNDDOWN(VLOOKUP([2]台帳シート!J236,[2]償却率!$B$4:$C$77,2,FALSE)*[2]台帳シート!M236,0)),IF(ROUNDDOWN(VLOOKUP(J286,[2]償却率!$B$4:$C$77,2,FALSE)*[2]台帳シート!M236,0)&gt;=[2]台帳シート!BO236,[2]台帳シート!BO236-1,ROUNDDOWN(VLOOKUP([2]台帳シート!J236,[2]償却率!$B$4:$C$77,2,FALSE)*[2]台帳シート!M236,0)))),0)),0,(IF(BP286=0,IF(F286="無形・ソフトウェア",IF(ROUNDDOWN(VLOOKUP(J286,[2]償却率!$B$4:$C$77,2,FALSE)*[2]台帳シート!M236,0)&gt;=[2]台帳シート!BO236,[2]台帳シート!BO236-0,ROUNDDOWN(VLOOKUP([2]台帳シート!J236,[2]償却率!$B$4:$C$77,2,FALSE)*[2]台帳シート!M236,0)),IF(H286="1：リース",IF(ROUNDDOWN(VLOOKUP(J286,[2]償却率!$B$4:$C$77,2,FALSE)*[2]台帳シート!M236,0)&gt;=[2]台帳シート!BO236,[2]台帳シート!BO236-0,ROUNDDOWN(VLOOKUP([2]台帳シート!J236,[2]償却率!$B$4:$C$77,2,FALSE)*[2]台帳シート!M236,0)),IF(ROUNDDOWN(VLOOKUP(J286,[2]償却率!$B$4:$C$77,2,FALSE)*[2]台帳シート!M236,0)&gt;=[2]台帳シート!BO236,[2]台帳シート!BO236-1,ROUNDDOWN(VLOOKUP([2]台帳シート!J236,[2]償却率!$B$4:$C$77,2,FALSE)*[2]台帳シート!M236,0)))),0)))</f>
        <v>0</v>
      </c>
      <c r="BS286" s="65">
        <f t="shared" si="62"/>
        <v>0</v>
      </c>
      <c r="BT286" s="75">
        <f t="shared" si="73"/>
        <v>20000000</v>
      </c>
      <c r="BU286" s="128"/>
    </row>
    <row r="287" spans="2:73" s="3" customFormat="1" ht="35.1" customHeight="1" x14ac:dyDescent="0.15">
      <c r="B287" s="108" t="s">
        <v>753</v>
      </c>
      <c r="C287" s="51"/>
      <c r="D287" s="51" t="s">
        <v>754</v>
      </c>
      <c r="E287" s="48" t="s">
        <v>736</v>
      </c>
      <c r="F287" s="49" t="s">
        <v>723</v>
      </c>
      <c r="G287" s="50" t="s">
        <v>755</v>
      </c>
      <c r="H287" s="51" t="s">
        <v>80</v>
      </c>
      <c r="I287" s="50"/>
      <c r="J287" s="49"/>
      <c r="K287" s="52">
        <v>43555</v>
      </c>
      <c r="L287" s="51"/>
      <c r="M287" s="71">
        <v>23068000</v>
      </c>
      <c r="N287" s="77"/>
      <c r="O287" s="103">
        <v>43555</v>
      </c>
      <c r="P287" s="51"/>
      <c r="Q287" s="51"/>
      <c r="R287" s="51">
        <f t="shared" si="48"/>
        <v>23068000</v>
      </c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  <c r="AG287" s="51"/>
      <c r="AH287" s="51" t="s">
        <v>81</v>
      </c>
      <c r="AI287" s="51"/>
      <c r="AJ287" s="51"/>
      <c r="AK287" s="51"/>
      <c r="AL287" s="51"/>
      <c r="AM287" s="51"/>
      <c r="AN287" s="51"/>
      <c r="AO287" s="51"/>
      <c r="AP287" s="51"/>
      <c r="AQ287" s="57">
        <v>1</v>
      </c>
      <c r="AR287" s="51" t="s">
        <v>251</v>
      </c>
      <c r="AS287" s="51"/>
      <c r="AT287" s="51"/>
      <c r="AU287" s="51"/>
      <c r="AV287" s="51" t="s">
        <v>257</v>
      </c>
      <c r="AW287" s="51"/>
      <c r="AX287" s="58" t="s">
        <v>86</v>
      </c>
      <c r="AY287" s="125"/>
      <c r="AZ287" s="126"/>
      <c r="BA287" s="51"/>
      <c r="BB287" s="51"/>
      <c r="BC287" s="51"/>
      <c r="BD287" s="51"/>
      <c r="BE287" s="51"/>
      <c r="BF287" s="51"/>
      <c r="BG287" s="51"/>
      <c r="BH287" s="51"/>
      <c r="BI287" s="51"/>
      <c r="BJ287" s="51"/>
      <c r="BK287" s="127"/>
      <c r="BL287" s="108">
        <f t="shared" si="68"/>
        <v>0</v>
      </c>
      <c r="BM287" s="65">
        <f>+IF(ISERROR(ROUNDDOWN(VLOOKUP(J287,[2]償却率!$B$4:$C$82,2,FALSE)*[2]台帳シート!M237,0)*[2]台帳シート!BL237),0,ROUNDDOWN(VLOOKUP([2]台帳シート!J237,[2]償却率!$B$4:$C$82,2,FALSE)*[2]台帳シート!M237,0)*[2]台帳シート!BL237)</f>
        <v>0</v>
      </c>
      <c r="BN287" s="65">
        <f t="shared" si="69"/>
        <v>0</v>
      </c>
      <c r="BO287" s="74">
        <f t="shared" si="70"/>
        <v>0</v>
      </c>
      <c r="BP287" s="74">
        <f t="shared" si="71"/>
        <v>23068000</v>
      </c>
      <c r="BQ287" s="65">
        <f t="shared" si="72"/>
        <v>0</v>
      </c>
      <c r="BR287" s="65">
        <f>IF(ISERROR(IF(BP287=0,IF(F287="無形・ソフトウェア",IF(ROUNDDOWN(VLOOKUP(J287,[2]償却率!$B$4:$C$77,2,FALSE)*[2]台帳シート!M237,0)&gt;=[2]台帳シート!BO237,[2]台帳シート!BO237-0,ROUNDDOWN(VLOOKUP([2]台帳シート!J237,[2]償却率!$B$4:$C$77,2,FALSE)*[2]台帳シート!M237,0)),IF(H287="1：リース",IF(ROUNDDOWN(VLOOKUP(J287,[2]償却率!$B$4:$C$77,2,FALSE)*[2]台帳シート!M237,0)&gt;=[2]台帳シート!BO237,[2]台帳シート!BO237-0,ROUNDDOWN(VLOOKUP([2]台帳シート!J237,[2]償却率!$B$4:$C$77,2,FALSE)*[2]台帳シート!M237,0)),IF(ROUNDDOWN(VLOOKUP(J287,[2]償却率!$B$4:$C$77,2,FALSE)*[2]台帳シート!M237,0)&gt;=[2]台帳シート!BO237,[2]台帳シート!BO237-1,ROUNDDOWN(VLOOKUP([2]台帳シート!J237,[2]償却率!$B$4:$C$77,2,FALSE)*[2]台帳シート!M237,0)))),0)),0,(IF(BP287=0,IF(F287="無形・ソフトウェア",IF(ROUNDDOWN(VLOOKUP(J287,[2]償却率!$B$4:$C$77,2,FALSE)*[2]台帳シート!M237,0)&gt;=[2]台帳シート!BO237,[2]台帳シート!BO237-0,ROUNDDOWN(VLOOKUP([2]台帳シート!J237,[2]償却率!$B$4:$C$77,2,FALSE)*[2]台帳シート!M237,0)),IF(H287="1：リース",IF(ROUNDDOWN(VLOOKUP(J287,[2]償却率!$B$4:$C$77,2,FALSE)*[2]台帳シート!M237,0)&gt;=[2]台帳シート!BO237,[2]台帳シート!BO237-0,ROUNDDOWN(VLOOKUP([2]台帳シート!J237,[2]償却率!$B$4:$C$77,2,FALSE)*[2]台帳シート!M237,0)),IF(ROUNDDOWN(VLOOKUP(J287,[2]償却率!$B$4:$C$77,2,FALSE)*[2]台帳シート!M237,0)&gt;=[2]台帳シート!BO237,[2]台帳シート!BO237-1,ROUNDDOWN(VLOOKUP([2]台帳シート!J237,[2]償却率!$B$4:$C$77,2,FALSE)*[2]台帳シート!M237,0)))),0)))</f>
        <v>0</v>
      </c>
      <c r="BS287" s="65">
        <f t="shared" si="62"/>
        <v>0</v>
      </c>
      <c r="BT287" s="75">
        <f t="shared" si="73"/>
        <v>23068000</v>
      </c>
      <c r="BU287" s="128"/>
    </row>
    <row r="288" spans="2:73" ht="35.1" customHeight="1" x14ac:dyDescent="0.15">
      <c r="B288" s="79" t="s">
        <v>109</v>
      </c>
      <c r="C288" s="80"/>
      <c r="D288" s="80"/>
      <c r="E288" s="82"/>
      <c r="F288" s="83"/>
      <c r="G288" s="84"/>
      <c r="H288" s="80"/>
      <c r="I288" s="84"/>
      <c r="J288" s="83"/>
      <c r="K288" s="123"/>
      <c r="L288" s="80"/>
      <c r="M288" s="86">
        <f>SUM(M274:M287)</f>
        <v>104215210</v>
      </c>
      <c r="N288" s="87"/>
      <c r="O288" s="80"/>
      <c r="P288" s="80"/>
      <c r="Q288" s="80"/>
      <c r="R288" s="80">
        <f t="shared" si="48"/>
        <v>95413210</v>
      </c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9"/>
      <c r="AR288" s="80"/>
      <c r="AS288" s="80"/>
      <c r="AT288" s="80"/>
      <c r="AU288" s="80"/>
      <c r="AV288" s="80"/>
      <c r="AW288" s="80"/>
      <c r="AX288" s="90"/>
      <c r="AY288" s="91"/>
      <c r="AZ288" s="92"/>
      <c r="BA288" s="80"/>
      <c r="BB288" s="80"/>
      <c r="BC288" s="80"/>
      <c r="BD288" s="80"/>
      <c r="BE288" s="80"/>
      <c r="BF288" s="80"/>
      <c r="BG288" s="80"/>
      <c r="BH288" s="80"/>
      <c r="BI288" s="80"/>
      <c r="BJ288" s="80"/>
      <c r="BK288" s="93"/>
      <c r="BL288" s="129">
        <f t="shared" ref="BL288:BT288" si="77">SUM(BL274:BL287)</f>
        <v>0</v>
      </c>
      <c r="BM288" s="80">
        <f t="shared" si="77"/>
        <v>0</v>
      </c>
      <c r="BN288" s="80">
        <f t="shared" si="77"/>
        <v>0</v>
      </c>
      <c r="BO288" s="130">
        <f>SUM(BO274:BO287)</f>
        <v>8802000</v>
      </c>
      <c r="BP288" s="130">
        <f>SUM(BP274:BP287)</f>
        <v>95413210</v>
      </c>
      <c r="BQ288" s="80">
        <f t="shared" si="77"/>
        <v>0</v>
      </c>
      <c r="BR288" s="80">
        <f t="shared" si="77"/>
        <v>0</v>
      </c>
      <c r="BS288" s="80">
        <f t="shared" si="77"/>
        <v>0</v>
      </c>
      <c r="BT288" s="96">
        <f t="shared" si="77"/>
        <v>104215210</v>
      </c>
      <c r="BU288" s="68"/>
    </row>
    <row r="289" spans="2:73" ht="35.1" customHeight="1" thickBot="1" x14ac:dyDescent="0.2">
      <c r="B289" s="131" t="s">
        <v>756</v>
      </c>
      <c r="C289" s="132"/>
      <c r="D289" s="132"/>
      <c r="E289" s="133"/>
      <c r="F289" s="134"/>
      <c r="G289" s="135"/>
      <c r="H289" s="132"/>
      <c r="I289" s="135"/>
      <c r="J289" s="134"/>
      <c r="K289" s="136"/>
      <c r="L289" s="132"/>
      <c r="M289" s="137">
        <f>M15+M78+M99+M257+M272+M288</f>
        <v>14465064091</v>
      </c>
      <c r="N289" s="138"/>
      <c r="O289" s="132"/>
      <c r="P289" s="132"/>
      <c r="Q289" s="132"/>
      <c r="R289" s="132">
        <f t="shared" si="48"/>
        <v>288737315</v>
      </c>
      <c r="S289" s="132"/>
      <c r="T289" s="132"/>
      <c r="U289" s="132"/>
      <c r="V289" s="132"/>
      <c r="W289" s="132"/>
      <c r="X289" s="132"/>
      <c r="Y289" s="132"/>
      <c r="Z289" s="132"/>
      <c r="AA289" s="132"/>
      <c r="AB289" s="132"/>
      <c r="AC289" s="132"/>
      <c r="AD289" s="132"/>
      <c r="AE289" s="132"/>
      <c r="AF289" s="132"/>
      <c r="AG289" s="132"/>
      <c r="AH289" s="132"/>
      <c r="AI289" s="132"/>
      <c r="AJ289" s="132"/>
      <c r="AK289" s="132"/>
      <c r="AL289" s="132"/>
      <c r="AM289" s="132"/>
      <c r="AN289" s="132"/>
      <c r="AO289" s="132"/>
      <c r="AP289" s="132"/>
      <c r="AQ289" s="139"/>
      <c r="AR289" s="132"/>
      <c r="AS289" s="132"/>
      <c r="AT289" s="132"/>
      <c r="AU289" s="132"/>
      <c r="AV289" s="132"/>
      <c r="AW289" s="132"/>
      <c r="AX289" s="140"/>
      <c r="AY289" s="141"/>
      <c r="AZ289" s="142"/>
      <c r="BA289" s="132"/>
      <c r="BB289" s="132"/>
      <c r="BC289" s="132"/>
      <c r="BD289" s="132"/>
      <c r="BE289" s="132"/>
      <c r="BF289" s="132"/>
      <c r="BG289" s="132"/>
      <c r="BH289" s="132"/>
      <c r="BI289" s="132"/>
      <c r="BJ289" s="132"/>
      <c r="BK289" s="143"/>
      <c r="BL289" s="144"/>
      <c r="BM289" s="145"/>
      <c r="BN289" s="145">
        <f t="shared" ref="BN289:BT289" si="78">BN15+BN78+BN99+BN257+BN272+BN288</f>
        <v>7659468611</v>
      </c>
      <c r="BO289" s="145">
        <f t="shared" si="78"/>
        <v>6508004803</v>
      </c>
      <c r="BP289" s="145">
        <f t="shared" si="78"/>
        <v>288737315</v>
      </c>
      <c r="BQ289" s="145">
        <f t="shared" si="78"/>
        <v>-90089365</v>
      </c>
      <c r="BR289" s="145">
        <f t="shared" si="78"/>
        <v>618056820</v>
      </c>
      <c r="BS289" s="145">
        <f t="shared" si="78"/>
        <v>8203538698</v>
      </c>
      <c r="BT289" s="146">
        <f t="shared" si="78"/>
        <v>6171436028</v>
      </c>
      <c r="BU289" s="68"/>
    </row>
    <row r="290" spans="2:73" ht="16.5" customHeight="1" x14ac:dyDescent="0.15">
      <c r="G290" s="147"/>
      <c r="BR290" s="148"/>
      <c r="BS290" s="148"/>
    </row>
    <row r="291" spans="2:73" ht="16.5" customHeight="1" x14ac:dyDescent="0.15">
      <c r="BR291" s="148"/>
      <c r="BS291" s="148"/>
    </row>
    <row r="292" spans="2:73" ht="16.5" customHeight="1" x14ac:dyDescent="0.15">
      <c r="BR292" s="148"/>
      <c r="BS292" s="148"/>
    </row>
    <row r="293" spans="2:73" ht="16.5" customHeight="1" x14ac:dyDescent="0.15">
      <c r="BR293" s="149"/>
      <c r="BS293" s="149"/>
      <c r="BT293" s="150"/>
      <c r="BU293" s="150"/>
    </row>
    <row r="294" spans="2:73" ht="16.5" customHeight="1" x14ac:dyDescent="0.15">
      <c r="BT294" s="150"/>
      <c r="BU294" s="150"/>
    </row>
    <row r="295" spans="2:73" ht="16.5" customHeight="1" x14ac:dyDescent="0.15">
      <c r="BR295" s="149"/>
      <c r="BS295" s="149"/>
    </row>
    <row r="303" spans="2:73" ht="16.5" customHeight="1" x14ac:dyDescent="0.15">
      <c r="BR303"/>
      <c r="BS303"/>
    </row>
  </sheetData>
  <autoFilter ref="A7:BV7" xr:uid="{00000000-0009-0000-0000-000000000000}"/>
  <phoneticPr fontId="4"/>
  <dataValidations count="10">
    <dataValidation type="list" allowBlank="1" showInputMessage="1" showErrorMessage="1" sqref="F8:F289" xr:uid="{00000000-0002-0000-0000-000000000000}">
      <formula1>勘定科目_種目・種別</formula1>
    </dataValidation>
    <dataValidation type="list" allowBlank="1" showInputMessage="1" showErrorMessage="1" sqref="H8:H289" xr:uid="{00000000-0002-0000-0000-000001000000}">
      <formula1>リース区分</formula1>
    </dataValidation>
    <dataValidation type="list" allowBlank="1" showInputMessage="1" showErrorMessage="1" sqref="I8:I289" xr:uid="{00000000-0002-0000-0000-000002000000}">
      <formula1>耐用年数分類_構造</formula1>
    </dataValidation>
    <dataValidation type="list" allowBlank="1" showInputMessage="1" showErrorMessage="1" sqref="AJ8:AJ289" xr:uid="{00000000-0002-0000-0000-000003000000}">
      <formula1>用途</formula1>
    </dataValidation>
    <dataValidation type="list" allowBlank="1" showInputMessage="1" showErrorMessage="1" sqref="AN8:AN289" xr:uid="{00000000-0002-0000-0000-000004000000}">
      <formula1>売却可能区分</formula1>
    </dataValidation>
    <dataValidation type="list" allowBlank="1" showInputMessage="1" showErrorMessage="1" sqref="AT8:AT289" xr:uid="{00000000-0002-0000-0000-000005000000}">
      <formula1>地目_土地</formula1>
    </dataValidation>
    <dataValidation type="list" allowBlank="1" showInputMessage="1" showErrorMessage="1" sqref="AV8:AV289" xr:uid="{00000000-0002-0000-0000-000006000000}">
      <formula1>目的別資産区分</formula1>
    </dataValidation>
    <dataValidation type="list" allowBlank="1" showInputMessage="1" showErrorMessage="1" sqref="AX8:AX289" xr:uid="{00000000-0002-0000-0000-000007000000}">
      <formula1>財産区分</formula1>
    </dataValidation>
    <dataValidation type="list" allowBlank="1" showInputMessage="1" showErrorMessage="1" sqref="AR8:AR289" xr:uid="{00000000-0002-0000-0000-000008000000}">
      <formula1>単位</formula1>
    </dataValidation>
    <dataValidation type="list" allowBlank="1" showInputMessage="1" showErrorMessage="1" sqref="AL8:AL289" xr:uid="{00000000-0002-0000-0000-000009000000}">
      <formula1>開始時見積資産</formula1>
    </dataValidation>
  </dataValidations>
  <pageMargins left="0.55118110236220474" right="0.19685039370078741" top="0.74803149606299213" bottom="0.74803149606299213" header="0.31496062992125984" footer="0.31496062992125984"/>
  <pageSetup paperSize="8" scale="43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A000000}">
          <x14:formula1>
            <xm:f>'\\mfsv\K：公会計部門Ⅱ\（熊）熊本県\（熊）天草広域連合\H28\業務\開始後\[固定資産台帳.xlsx]コード表'!#REF!</xm:f>
          </x14:formula1>
          <xm:sqref>AH62:AH70 AH93:AH96 AH274:AH287 AH218:AH258</xm:sqref>
        </x14:dataValidation>
        <x14:dataValidation type="list" showInputMessage="1" showErrorMessage="1" xr:uid="{00000000-0002-0000-0000-00000B000000}">
          <x14:formula1>
            <xm:f>'\\mfsv\K：公会計部門Ⅱ\（熊）熊本県\（熊）天草広域連合\H28\業務\開始後\[固定資産台帳.xlsx]コード表'!#REF!</xm:f>
          </x14:formula1>
          <xm:sqref>E62:E70 E218:E227 E93:E96</xm:sqref>
        </x14:dataValidation>
        <x14:dataValidation type="list" showInputMessage="1" showErrorMessage="1" xr:uid="{00000000-0002-0000-0000-00000C000000}">
          <x14:formula1>
            <xm:f>'\\Mfsv\k：公会計部門ⅱ\（043_熊本県\A：4119_天草広域連合\H30\異動資産\[固定資産台帳xlsx.xlsx]コード表'!#REF!</xm:f>
          </x14:formula1>
          <xm:sqref>E8:E61 E71:E92 E228:E289 E97:E217</xm:sqref>
        </x14:dataValidation>
        <x14:dataValidation type="list" allowBlank="1" showInputMessage="1" showErrorMessage="1" xr:uid="{00000000-0002-0000-0000-00000D000000}">
          <x14:formula1>
            <xm:f>'\\Mfsv\k：公会計部門ⅱ\（043_熊本県\A：4119_天草広域連合\H30\異動資産\[固定資産台帳xlsx.xlsx]コード表'!#REF!</xm:f>
          </x14:formula1>
          <xm:sqref>AH288:AH289 AH8:AH61 AH259:AH273 AH71:AH92 AH97:AH217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台帳シート</vt:lpstr>
      <vt:lpstr>台帳シート!Print_Area</vt:lpstr>
      <vt:lpstr>台帳シート!Print_Titles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小森 崇伸</dc:creator>
  <cp:lastModifiedBy>中原 麻莉</cp:lastModifiedBy>
  <cp:lastPrinted>2020-03-16T00:27:14Z</cp:lastPrinted>
  <dcterms:created xsi:type="dcterms:W3CDTF">2020-03-16T00:24:11Z</dcterms:created>
  <dcterms:modified xsi:type="dcterms:W3CDTF">2020-03-18T00:07:55Z</dcterms:modified>
</cp:coreProperties>
</file>